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filterPrivacy="1"/>
  <xr:revisionPtr revIDLastSave="0" documentId="13_ncr:1_{398F5C0A-359B-A449-97C5-3769C5A4CDB2}" xr6:coauthVersionLast="47" xr6:coauthVersionMax="47" xr10:uidLastSave="{00000000-0000-0000-0000-000000000000}"/>
  <bookViews>
    <workbookView xWindow="0" yWindow="500" windowWidth="38360" windowHeight="19520" tabRatio="661" activeTab="2" xr2:uid="{00000000-000D-0000-FFFF-FFFF00000000}"/>
  </bookViews>
  <sheets>
    <sheet name="Instructions" sheetId="5" r:id="rId1"/>
    <sheet name="Company Settings" sheetId="2" r:id="rId2"/>
    <sheet name="Carbon Footprint " sheetId="3" r:id="rId3"/>
    <sheet name="Gas &amp; Electricity (Advanced)" sheetId="4" r:id="rId4"/>
    <sheet name="Emission Settings" sheetId="1" r:id="rId5"/>
    <sheet name="Country Specific Settings" sheetId="6" state="hidden" r:id="rId6"/>
  </sheets>
  <definedNames>
    <definedName name="_xlnm._FilterDatabase" localSheetId="5" hidden="1">'Country Specific Settings'!$A$2:$E$22</definedName>
    <definedName name="Countries">'Country Specific Settings'!$A$3:$A$22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 i="3" l="1"/>
  <c r="C5" i="3"/>
  <c r="C20" i="6" l="1" a="1"/>
  <c r="C20" i="6" s="1"/>
  <c r="D4" i="1" s="1"/>
  <c r="C17" i="6" a="1"/>
  <c r="C17" i="6" s="1"/>
  <c r="C21" i="6" a="1"/>
  <c r="C21" i="6" s="1"/>
  <c r="C13" i="6" a="1"/>
  <c r="C13" i="6" s="1"/>
  <c r="C19" i="6" a="1"/>
  <c r="C19" i="6" s="1"/>
  <c r="C9" i="6" a="1"/>
  <c r="C9" i="6" s="1"/>
  <c r="C8" i="6" a="1"/>
  <c r="C8" i="6" s="1"/>
  <c r="D6" i="1"/>
  <c r="C16" i="6" a="1"/>
  <c r="C16" i="6" s="1"/>
  <c r="C15" i="6" a="1"/>
  <c r="C15" i="6" s="1"/>
  <c r="C18" i="6" a="1"/>
  <c r="C18" i="6" s="1"/>
  <c r="C7" i="6" a="1"/>
  <c r="C7" i="6" s="1"/>
  <c r="C10" i="6" a="1"/>
  <c r="C10" i="6" s="1"/>
  <c r="C6" i="6" a="1"/>
  <c r="C6" i="6" s="1"/>
  <c r="C5" i="6" a="1"/>
  <c r="C5" i="6" s="1"/>
  <c r="D35" i="1" l="1"/>
  <c r="D37" i="1" s="1"/>
  <c r="D36" i="1"/>
  <c r="D38" i="1" s="1"/>
  <c r="D18" i="1"/>
  <c r="C24" i="3" s="1"/>
  <c r="C11" i="6" a="1"/>
  <c r="C11" i="6" s="1"/>
  <c r="C14" i="6" a="1"/>
  <c r="C14" i="6" s="1"/>
  <c r="C12" i="6" a="1"/>
  <c r="C12" i="6" s="1"/>
  <c r="C4" i="6" a="1"/>
  <c r="C4" i="6" s="1"/>
  <c r="D26" i="1"/>
  <c r="D27" i="1" s="1"/>
  <c r="C8" i="3" s="1"/>
  <c r="D24" i="1"/>
  <c r="D25" i="1" s="1"/>
  <c r="D16" i="1"/>
  <c r="D15" i="1"/>
  <c r="D14" i="1"/>
  <c r="D13" i="1"/>
  <c r="C21" i="3" s="1"/>
  <c r="D12" i="1"/>
  <c r="C20" i="3" s="1"/>
  <c r="C12" i="3"/>
  <c r="C11" i="3"/>
  <c r="C10" i="3"/>
  <c r="C9" i="3"/>
  <c r="C25" i="3"/>
  <c r="C13" i="3"/>
  <c r="C23" i="3"/>
  <c r="C19" i="3"/>
  <c r="C18" i="3"/>
  <c r="C17" i="3"/>
  <c r="C22" i="3"/>
  <c r="C16" i="3"/>
  <c r="N22" i="4"/>
  <c r="M22" i="4"/>
  <c r="L22" i="4"/>
  <c r="K22" i="4"/>
  <c r="J22" i="4"/>
  <c r="I22" i="4"/>
  <c r="H22" i="4"/>
  <c r="G22" i="4"/>
  <c r="F22" i="4"/>
  <c r="E22" i="4"/>
  <c r="D22" i="4"/>
  <c r="C22" i="4"/>
  <c r="N18" i="4"/>
  <c r="M18" i="4"/>
  <c r="L18" i="4"/>
  <c r="K18" i="4"/>
  <c r="J18" i="4"/>
  <c r="I18" i="4"/>
  <c r="H18" i="4"/>
  <c r="G18" i="4"/>
  <c r="F18" i="4"/>
  <c r="E18" i="4"/>
  <c r="D18" i="4"/>
  <c r="C18" i="4"/>
  <c r="N14" i="4"/>
  <c r="M14" i="4"/>
  <c r="L14" i="4"/>
  <c r="K14" i="4"/>
  <c r="J14" i="4"/>
  <c r="I14" i="4"/>
  <c r="H14" i="4"/>
  <c r="G14" i="4"/>
  <c r="F14" i="4"/>
  <c r="E14" i="4"/>
  <c r="D14" i="4"/>
  <c r="C14" i="4"/>
  <c r="N10" i="4"/>
  <c r="M10" i="4"/>
  <c r="L10" i="4"/>
  <c r="K10" i="4"/>
  <c r="J10" i="4"/>
  <c r="I10" i="4"/>
  <c r="H10" i="4"/>
  <c r="G10" i="4"/>
  <c r="F10" i="4"/>
  <c r="E10" i="4"/>
  <c r="D10" i="4"/>
  <c r="C10" i="4"/>
  <c r="D6" i="4"/>
  <c r="E6" i="4"/>
  <c r="F6" i="4"/>
  <c r="G6" i="4"/>
  <c r="H6" i="4"/>
  <c r="I6" i="4"/>
  <c r="J6" i="4"/>
  <c r="K6" i="4"/>
  <c r="L6" i="4"/>
  <c r="M6" i="4"/>
  <c r="N6" i="4"/>
  <c r="C6" i="4"/>
  <c r="F6" i="3"/>
  <c r="C4" i="3"/>
  <c r="F5" i="3" l="1"/>
  <c r="C15" i="3"/>
  <c r="D39" i="1"/>
  <c r="C7" i="3" s="1"/>
  <c r="C14" i="3"/>
  <c r="C6" i="3"/>
  <c r="F7" i="3" l="1"/>
  <c r="C26" i="3"/>
  <c r="C29" i="3" s="1"/>
  <c r="C27" i="3" l="1"/>
  <c r="C28" i="3" s="1"/>
  <c r="C30"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3">
    <bk>
      <extLst>
        <ext uri="{3e2802c4-a4d2-4d8b-9148-e3be6c30e623}">
          <xlrd:rvb i="1"/>
        </ext>
      </extLst>
    </bk>
    <bk>
      <extLst>
        <ext uri="{3e2802c4-a4d2-4d8b-9148-e3be6c30e623}">
          <xlrd:rvb i="3"/>
        </ext>
      </extLst>
    </bk>
    <bk>
      <extLst>
        <ext uri="{3e2802c4-a4d2-4d8b-9148-e3be6c30e623}">
          <xlrd:rvb i="5"/>
        </ext>
      </extLst>
    </bk>
    <bk>
      <extLst>
        <ext uri="{3e2802c4-a4d2-4d8b-9148-e3be6c30e623}">
          <xlrd:rvb i="7"/>
        </ext>
      </extLst>
    </bk>
    <bk>
      <extLst>
        <ext uri="{3e2802c4-a4d2-4d8b-9148-e3be6c30e623}">
          <xlrd:rvb i="9"/>
        </ext>
      </extLst>
    </bk>
    <bk>
      <extLst>
        <ext uri="{3e2802c4-a4d2-4d8b-9148-e3be6c30e623}">
          <xlrd:rvb i="11"/>
        </ext>
      </extLst>
    </bk>
    <bk>
      <extLst>
        <ext uri="{3e2802c4-a4d2-4d8b-9148-e3be6c30e623}">
          <xlrd:rvb i="13"/>
        </ext>
      </extLst>
    </bk>
    <bk>
      <extLst>
        <ext uri="{3e2802c4-a4d2-4d8b-9148-e3be6c30e623}">
          <xlrd:rvb i="15"/>
        </ext>
      </extLst>
    </bk>
    <bk>
      <extLst>
        <ext uri="{3e2802c4-a4d2-4d8b-9148-e3be6c30e623}">
          <xlrd:rvb i="17"/>
        </ext>
      </extLst>
    </bk>
    <bk>
      <extLst>
        <ext uri="{3e2802c4-a4d2-4d8b-9148-e3be6c30e623}">
          <xlrd:rvb i="19"/>
        </ext>
      </extLst>
    </bk>
    <bk>
      <extLst>
        <ext uri="{3e2802c4-a4d2-4d8b-9148-e3be6c30e623}">
          <xlrd:rvb i="21"/>
        </ext>
      </extLst>
    </bk>
    <bk>
      <extLst>
        <ext uri="{3e2802c4-a4d2-4d8b-9148-e3be6c30e623}">
          <xlrd:rvb i="23"/>
        </ext>
      </extLst>
    </bk>
    <bk>
      <extLst>
        <ext uri="{3e2802c4-a4d2-4d8b-9148-e3be6c30e623}">
          <xlrd:rvb i="25"/>
        </ext>
      </extLst>
    </bk>
  </futureMetadata>
  <cellMetadata count="1">
    <bk>
      <rc t="1" v="0"/>
    </bk>
  </cellMetadata>
  <valueMetadata count="13">
    <bk>
      <rc t="2" v="0"/>
    </bk>
    <bk>
      <rc t="2" v="1"/>
    </bk>
    <bk>
      <rc t="2" v="2"/>
    </bk>
    <bk>
      <rc t="2" v="3"/>
    </bk>
    <bk>
      <rc t="2" v="4"/>
    </bk>
    <bk>
      <rc t="2" v="5"/>
    </bk>
    <bk>
      <rc t="2" v="6"/>
    </bk>
    <bk>
      <rc t="2" v="7"/>
    </bk>
    <bk>
      <rc t="2" v="8"/>
    </bk>
    <bk>
      <rc t="2" v="9"/>
    </bk>
    <bk>
      <rc t="2" v="10"/>
    </bk>
    <bk>
      <rc t="2" v="11"/>
    </bk>
    <bk>
      <rc t="2" v="12"/>
    </bk>
  </valueMetadata>
</metadata>
</file>

<file path=xl/sharedStrings.xml><?xml version="1.0" encoding="utf-8"?>
<sst xmlns="http://schemas.openxmlformats.org/spreadsheetml/2006/main" count="339" uniqueCount="236">
  <si>
    <t>Description</t>
  </si>
  <si>
    <t>Plane emissions</t>
  </si>
  <si>
    <t>Hotel emissions</t>
  </si>
  <si>
    <t>Value</t>
  </si>
  <si>
    <t>Total staff</t>
  </si>
  <si>
    <t>Working days in the year</t>
  </si>
  <si>
    <t>Average car commute miles per day (diesel)</t>
  </si>
  <si>
    <t>Average car commute miles per day (petrol)</t>
  </si>
  <si>
    <t>Average car commute miles per day (Hybrid)</t>
  </si>
  <si>
    <t>Average motorbike commute miles per day</t>
  </si>
  <si>
    <t>Trees required to offset</t>
  </si>
  <si>
    <t>Trees per ton offset</t>
  </si>
  <si>
    <t>Number of months to display impact</t>
  </si>
  <si>
    <t>Electricity cost per kWh (£)</t>
  </si>
  <si>
    <t>% of offices on 100% renewable energy</t>
  </si>
  <si>
    <t>Office emissions (electricity)</t>
  </si>
  <si>
    <t>Office emissions (gas)</t>
  </si>
  <si>
    <t>Source</t>
  </si>
  <si>
    <t>Scope 3</t>
  </si>
  <si>
    <t>Scope 2</t>
  </si>
  <si>
    <t>Scope 1</t>
  </si>
  <si>
    <t>Total emissions</t>
  </si>
  <si>
    <t>General</t>
  </si>
  <si>
    <t>Annual offices electricity bill (£)</t>
  </si>
  <si>
    <t>Company airmiles travelled per year</t>
  </si>
  <si>
    <t>Diesel emissions (commute)</t>
  </si>
  <si>
    <t>Petrol emissions (commute)</t>
  </si>
  <si>
    <t>Hybrid emissions (commute)</t>
  </si>
  <si>
    <t>Motorbike emissions (commute)</t>
  </si>
  <si>
    <t>Train emissions (commute)</t>
  </si>
  <si>
    <t>Train emissions (in work travel)</t>
  </si>
  <si>
    <t>Total train mileage (in work travel) per year</t>
  </si>
  <si>
    <t>Total hybrid mileage (in work travel) per year</t>
  </si>
  <si>
    <t>Total petrol mileage (in work travel) per year</t>
  </si>
  <si>
    <t>Diesel emissions (in work travel)</t>
  </si>
  <si>
    <t>Petrol emissions (in work travel)</t>
  </si>
  <si>
    <t>Hybrid emissions (in work travel)</t>
  </si>
  <si>
    <t>Average train commute miles per day</t>
  </si>
  <si>
    <t>Total diesel mileage (in work travel) per year</t>
  </si>
  <si>
    <t>Number of diesel cars (Staff owned)</t>
  </si>
  <si>
    <t>Number of petrol cars (Staff owned)</t>
  </si>
  <si>
    <t>Number of hybrid cars (Staff owned)</t>
  </si>
  <si>
    <t>Number of motorbikes (Staff owned)</t>
  </si>
  <si>
    <t>Number of electric cars (Staff owned)</t>
  </si>
  <si>
    <t>Office location name</t>
  </si>
  <si>
    <t>January</t>
  </si>
  <si>
    <t>February</t>
  </si>
  <si>
    <t>March</t>
  </si>
  <si>
    <t>April</t>
  </si>
  <si>
    <t>May</t>
  </si>
  <si>
    <t>June</t>
  </si>
  <si>
    <t>July</t>
  </si>
  <si>
    <t>August</t>
  </si>
  <si>
    <t>September</t>
  </si>
  <si>
    <t>October</t>
  </si>
  <si>
    <t>November</t>
  </si>
  <si>
    <t>December</t>
  </si>
  <si>
    <t>Monthly Energy Consumption (kWh)</t>
  </si>
  <si>
    <t>Utility type</t>
  </si>
  <si>
    <t>Gas</t>
  </si>
  <si>
    <t>Total electricity (kWh)</t>
  </si>
  <si>
    <t>Electricity</t>
  </si>
  <si>
    <t>Annual offices gas bill (£)</t>
  </si>
  <si>
    <t>Simple</t>
  </si>
  <si>
    <t>% on renewable supply</t>
  </si>
  <si>
    <t>Electricity (Actual)</t>
  </si>
  <si>
    <t>Office size (m2)</t>
  </si>
  <si>
    <t>Validation / evidence</t>
  </si>
  <si>
    <t>Supporting documentation (bills, meter readings etc)</t>
  </si>
  <si>
    <t>Hotel - Average cost per night</t>
  </si>
  <si>
    <t>Hotel - Budget per year</t>
  </si>
  <si>
    <t>Other Scope 1 emissions</t>
  </si>
  <si>
    <t>Notes</t>
  </si>
  <si>
    <t>Based on "Average" diesel car from BEIS data</t>
  </si>
  <si>
    <t>Based on "Average" petrol car from BEIS data</t>
  </si>
  <si>
    <t>Based on "Average" motorbike from BEIS data</t>
  </si>
  <si>
    <t>Based on "Average" Battery EV from BEIS data</t>
  </si>
  <si>
    <t>Based on "Average" hybrid car from BEIS data (N.B. "Plug-in Hybrid" is slightly lower again and could be split out).</t>
  </si>
  <si>
    <t>Based on "Average Local Bus" from BEIS data</t>
  </si>
  <si>
    <t>Based on "Black cab" from BEIS data</t>
  </si>
  <si>
    <t>N.B. "International rail" is a much lower figure and could be split out</t>
  </si>
  <si>
    <t>Based on "London Underground" from BEIS data</t>
  </si>
  <si>
    <t>Based on an "average" class of passenger on an international flight (to give a relatively high figure)</t>
  </si>
  <si>
    <t>Based on "Hotel stay" data from BEIS</t>
  </si>
  <si>
    <t>Number of bus commuters</t>
  </si>
  <si>
    <t>Average bus commute miles per day</t>
  </si>
  <si>
    <t>Number of taxi commuters</t>
  </si>
  <si>
    <t>Number of train commuters</t>
  </si>
  <si>
    <t>Total taxi mileage (in work travel) per year</t>
  </si>
  <si>
    <t>Total bus mileage (in work travel) per year</t>
  </si>
  <si>
    <t>Bus emissions (commute)</t>
  </si>
  <si>
    <t>Taxi emissions (commute)</t>
  </si>
  <si>
    <t>Bus emissions (in work travel)</t>
  </si>
  <si>
    <t>Taxi emissions (in work travel)</t>
  </si>
  <si>
    <t>Average taxi commute miles per day</t>
  </si>
  <si>
    <t>Office location A</t>
  </si>
  <si>
    <t>Office location B</t>
  </si>
  <si>
    <t>Office location C</t>
  </si>
  <si>
    <t>Office location D</t>
  </si>
  <si>
    <t>Office location E</t>
  </si>
  <si>
    <t>Instructions</t>
  </si>
  <si>
    <t xml:space="preserve"> </t>
  </si>
  <si>
    <t>https://quantis-suite.com/Scope-3-Evaluator/</t>
  </si>
  <si>
    <t>Additional estimates for purchases of goods and services</t>
  </si>
  <si>
    <t>Based on average data used from the following categories of the Greenhouse Gas Protocol's Scope 3 calculator:
 - Post and Telecommunications
 - Retail Trade, Except of Motor Vehicles and Motorcycle
 - Repair of Household Goods
 - Education
 - Financial Intermediation
 - Wholesale Trade and Commission Trade, Except of Motor
  - Vehicles and Motorcycles
 - Real Estate Activities
 - Renting of M&amp;Eq and Other Business Activities</t>
  </si>
  <si>
    <t>Total natural gas (kWh)</t>
  </si>
  <si>
    <t>Natural gas cost per kWh (£)</t>
  </si>
  <si>
    <t>Average % of time spent working from home</t>
  </si>
  <si>
    <t>Walkers / lift shares / cyclists</t>
  </si>
  <si>
    <t>Note / Guidance</t>
  </si>
  <si>
    <t>A common emission here is any refrigerant leaks from office aircon systems. This can be found on an annual "F-Gas" certificate</t>
  </si>
  <si>
    <t>% of time during the day that a homeworker will have the heating on</t>
  </si>
  <si>
    <t>Additional Scope 1 emissions (tons per year)</t>
  </si>
  <si>
    <t>Scope 3 (Staff commuting)</t>
  </si>
  <si>
    <t>Scope 3 (Additional goods &amp; services)</t>
  </si>
  <si>
    <t>Scope 3 (Hotels)</t>
  </si>
  <si>
    <t>Homeworker gas emissions</t>
  </si>
  <si>
    <t>Average power consumption of home equipment (W)</t>
  </si>
  <si>
    <t>Average power consumption of home lighting (W)</t>
  </si>
  <si>
    <t>Working hours per day</t>
  </si>
  <si>
    <t>Average power to heat a home per hour (kWh)</t>
  </si>
  <si>
    <t>% of homeworkers where heating would NOT have been used anyway</t>
  </si>
  <si>
    <t>https://info.eco-act.com/hubfs/0%20-%20Downloads/Homeworking%20emissions%20whitepaper/Homeworking%20Emissions%20Whitepaper%202020.pdf</t>
  </si>
  <si>
    <t>Based on Eco-Act whitepaper</t>
  </si>
  <si>
    <t>Total equipment and lighting consumption per person per year (kWh)</t>
  </si>
  <si>
    <t>Total equipment and lighting consumption per year (kWh)</t>
  </si>
  <si>
    <t>Not an editable setting but calculated here to make total emissions calculation easier</t>
  </si>
  <si>
    <t>Total heating per person per year (kWh)</t>
  </si>
  <si>
    <t>Total heating per year (kWh)</t>
  </si>
  <si>
    <t xml:space="preserve">% of homeworkers who are on 100% renewable energy </t>
  </si>
  <si>
    <t>Scope 3 (Advanced)</t>
  </si>
  <si>
    <t xml:space="preserve">This is for advanced users who have additionally calculated specific parts of their Scope 3 using other calculators (e.g. https://quantis-suite.com/Scope-3-Evaluator/). Those would be excluded from any of the information above. </t>
  </si>
  <si>
    <t>Additional Scope 3 emissions (tonnes per year)</t>
  </si>
  <si>
    <t>Other Scope 3 emissions</t>
  </si>
  <si>
    <t>https://www.gov.uk/government/publications/greenhouse-gas-reporting-conversion-factors-2020</t>
  </si>
  <si>
    <t>Country</t>
  </si>
  <si>
    <t>UK</t>
  </si>
  <si>
    <t>Country of operations</t>
  </si>
  <si>
    <t>Emission factor (kgCO2e/kWh)</t>
  </si>
  <si>
    <t>US</t>
  </si>
  <si>
    <t>Singapore</t>
  </si>
  <si>
    <t>China</t>
  </si>
  <si>
    <t>Other (global average)</t>
  </si>
  <si>
    <t>Scope 3 (In-work travel)</t>
  </si>
  <si>
    <t>This will impact your electricity emissions (as each country has a different level of emisisons per kWh of electricity generated) as well as the currency that will be used to complete some elements of this calculator</t>
  </si>
  <si>
    <t>Currency exchange</t>
  </si>
  <si>
    <t>Selected currency conversion rate</t>
  </si>
  <si>
    <t>FTEs having a/c at home</t>
  </si>
  <si>
    <t>% using central system</t>
  </si>
  <si>
    <t>Central: on all summer</t>
  </si>
  <si>
    <t>Central: programme controlled</t>
  </si>
  <si>
    <t>% using individual units</t>
  </si>
  <si>
    <t>Communting and business travel</t>
  </si>
  <si>
    <t>Additional goods &amp; services</t>
  </si>
  <si>
    <t>Home office electricity &amp; gas heating</t>
  </si>
  <si>
    <t>Air-conditioning</t>
  </si>
  <si>
    <t>This uses the average of the US regions data from the whitepaper</t>
  </si>
  <si>
    <t>Average a/c power per hour of central system (kWh)</t>
  </si>
  <si>
    <t>Average a/c power per hour of individual unit (kWh)</t>
  </si>
  <si>
    <t>Total a/c per year (kWh)</t>
  </si>
  <si>
    <t>Total a/c on a central system per person per year (kWh)</t>
  </si>
  <si>
    <t>% of time that homeworkers run their heating during the reporting period</t>
  </si>
  <si>
    <t>% of time that homeworkers run their air conditioning during the reporting period</t>
  </si>
  <si>
    <t>% of time during the day that a homeworker will have the air conditioning on</t>
  </si>
  <si>
    <t>This would be how often the air conditioning is run across the time period you are reporting on. For example, across a 12 month period we would suggest this is set to 50%. If you are running a report for a 3 month period over the summer you might want to increase this to 100%</t>
  </si>
  <si>
    <t>e.g. during a period when the air conditioning is on (see setting above) what % of the working day is the air conditioning is on for. You can survey the company to find out or use 50% (a good starting point based on other surveys we have done). i.e. during the summer months, on average, people have the air conditioning on for around 4 hours during the working day</t>
  </si>
  <si>
    <t>Scope 3 (Homeworker heating, a/c and office electricity)</t>
  </si>
  <si>
    <t>Total a/c per year on a central system (kWh)</t>
  </si>
  <si>
    <t>Total a/c per year on an individual unit (kWh)</t>
  </si>
  <si>
    <t>Total a/c on an individual unit per person per year (kWh)</t>
  </si>
  <si>
    <t>Homeworker electricity emissions (home office)</t>
  </si>
  <si>
    <t>Homeworker electricity emissions (air-conditioning)</t>
  </si>
  <si>
    <t>https://www.carbonfootprint.com/docs/2020_09_emissions_factors_sources_for_2020_electricity_v14.pdf</t>
  </si>
  <si>
    <t>EU (Average)</t>
  </si>
  <si>
    <t>Argentina</t>
  </si>
  <si>
    <t>Mexico</t>
  </si>
  <si>
    <t>France</t>
  </si>
  <si>
    <t>Germany</t>
  </si>
  <si>
    <t>Spain</t>
  </si>
  <si>
    <t>Italy</t>
  </si>
  <si>
    <t>Indonesia</t>
  </si>
  <si>
    <t>Exchange rate (£1)</t>
  </si>
  <si>
    <t>UK BEIS Data</t>
  </si>
  <si>
    <t>Netherlands</t>
  </si>
  <si>
    <t>Norway</t>
  </si>
  <si>
    <t>UAE</t>
  </si>
  <si>
    <t>Hong Kong</t>
  </si>
  <si>
    <t>Nigeria</t>
  </si>
  <si>
    <t>https://www.iges.or.jp/en/pub/list-grid-emission-factor/en</t>
  </si>
  <si>
    <t>Columbia</t>
  </si>
  <si>
    <t>Kenya</t>
  </si>
  <si>
    <t>Simple mode or Advanced mode:</t>
  </si>
  <si>
    <t>This would need to be surveyed as part of the free survey template which is downloadable on our site. Increasing this % will reduce homeworker electricity and a/c emissions by the appropriate amount</t>
  </si>
  <si>
    <r>
      <t xml:space="preserve">Amount spent on purchased goods and services per year
</t>
    </r>
    <r>
      <rPr>
        <sz val="8"/>
        <color theme="1"/>
        <rFont val="Arial"/>
        <family val="2"/>
      </rPr>
      <t>N.B. This is based on average spend based conversion data used from the following categories of the Greenhouse Gas Protocol's Scope 3 calculator:
 - Post and Telecommunications
 - Retail Trade, Except of Motor Vehicles and Motorcycle
 - Repair of Household Goods
 - Education
 - Financial Intermediation
 - Wholesale Trade and Commission Trade, Except of Motor
  - Vehicles and Motorcycles
 - Real Estate Activities
 - Renting of M&amp;Eq and Other Business Activities</t>
    </r>
  </si>
  <si>
    <r>
      <t>Metric tons of CO</t>
    </r>
    <r>
      <rPr>
        <b/>
        <vertAlign val="subscript"/>
        <sz val="12"/>
        <color theme="0"/>
        <rFont val="Arial"/>
        <family val="2"/>
      </rPr>
      <t>2</t>
    </r>
    <r>
      <rPr>
        <b/>
        <sz val="12"/>
        <color theme="0"/>
        <rFont val="Arial"/>
        <family val="2"/>
      </rPr>
      <t>e</t>
    </r>
  </si>
  <si>
    <r>
      <t>Gas: kgCO</t>
    </r>
    <r>
      <rPr>
        <vertAlign val="subscript"/>
        <sz val="10"/>
        <color rgb="FF000000"/>
        <rFont val="Arial"/>
        <family val="2"/>
      </rPr>
      <t>2</t>
    </r>
    <r>
      <rPr>
        <sz val="10"/>
        <color rgb="FF000000"/>
        <rFont val="Arial"/>
        <family val="2"/>
      </rPr>
      <t>e/</t>
    </r>
    <r>
      <rPr>
        <sz val="11"/>
        <color rgb="FF000000"/>
        <rFont val="Arial"/>
        <family val="2"/>
      </rPr>
      <t>kWh</t>
    </r>
  </si>
  <si>
    <r>
      <t>kgCO</t>
    </r>
    <r>
      <rPr>
        <vertAlign val="subscript"/>
        <sz val="10"/>
        <color theme="1"/>
        <rFont val="Arial"/>
        <family val="2"/>
      </rPr>
      <t>2</t>
    </r>
    <r>
      <rPr>
        <sz val="10"/>
        <color theme="1"/>
        <rFont val="Arial"/>
        <family val="2"/>
      </rPr>
      <t>e / mile of average diesel car</t>
    </r>
  </si>
  <si>
    <t>By default the figures of the "Carbon Footprint" tab show 12 months of emissions. But if you want to report on a shorter period you can change this (e.g. change it to 3 in order to report on a single quarter).</t>
  </si>
  <si>
    <t xml:space="preserve">We suggest using simple mode here unless you have multiple offices </t>
  </si>
  <si>
    <t>Equivalent airmiles travelled</t>
  </si>
  <si>
    <r>
      <t>Company CO</t>
    </r>
    <r>
      <rPr>
        <vertAlign val="subscript"/>
        <sz val="10"/>
        <color theme="0"/>
        <rFont val="Arial"/>
        <family val="2"/>
      </rPr>
      <t>2</t>
    </r>
    <r>
      <rPr>
        <sz val="10"/>
        <color theme="0"/>
        <rFont val="Arial"/>
        <family val="2"/>
      </rPr>
      <t xml:space="preserve"> Emissions (tons)</t>
    </r>
  </si>
  <si>
    <r>
      <t>Average CO</t>
    </r>
    <r>
      <rPr>
        <vertAlign val="subscript"/>
        <sz val="10"/>
        <color theme="0"/>
        <rFont val="Arial"/>
        <family val="2"/>
      </rPr>
      <t>2</t>
    </r>
    <r>
      <rPr>
        <sz val="10"/>
        <color theme="0"/>
        <rFont val="Arial"/>
        <family val="2"/>
      </rPr>
      <t xml:space="preserve"> Emissions per person (tons)</t>
    </r>
  </si>
  <si>
    <r>
      <t>Average CO</t>
    </r>
    <r>
      <rPr>
        <vertAlign val="subscript"/>
        <sz val="10"/>
        <color theme="0"/>
        <rFont val="Arial"/>
        <family val="2"/>
      </rPr>
      <t>2</t>
    </r>
    <r>
      <rPr>
        <sz val="10"/>
        <color theme="0"/>
        <rFont val="Arial"/>
        <family val="2"/>
      </rPr>
      <t xml:space="preserve"> Emissions per person per day (kgs)</t>
    </r>
  </si>
  <si>
    <r>
      <t>Electricity: kgCO</t>
    </r>
    <r>
      <rPr>
        <vertAlign val="subscript"/>
        <sz val="10"/>
        <color theme="1"/>
        <rFont val="Arial"/>
        <family val="2"/>
      </rPr>
      <t>2</t>
    </r>
    <r>
      <rPr>
        <sz val="10"/>
        <color theme="1"/>
        <rFont val="Arial"/>
        <family val="2"/>
      </rPr>
      <t>e/kWh</t>
    </r>
  </si>
  <si>
    <r>
      <t>kgCO</t>
    </r>
    <r>
      <rPr>
        <vertAlign val="subscript"/>
        <sz val="10"/>
        <color theme="1"/>
        <rFont val="Arial"/>
        <family val="2"/>
      </rPr>
      <t>2</t>
    </r>
    <r>
      <rPr>
        <sz val="10"/>
        <color theme="1"/>
        <rFont val="Arial"/>
        <family val="2"/>
      </rPr>
      <t>e / mile of average petrol car</t>
    </r>
  </si>
  <si>
    <r>
      <t>kgCO</t>
    </r>
    <r>
      <rPr>
        <vertAlign val="subscript"/>
        <sz val="10"/>
        <color theme="1"/>
        <rFont val="Arial"/>
        <family val="2"/>
      </rPr>
      <t>2</t>
    </r>
    <r>
      <rPr>
        <sz val="10"/>
        <color theme="1"/>
        <rFont val="Arial"/>
        <family val="2"/>
      </rPr>
      <t>e / mile of average hybrid car</t>
    </r>
  </si>
  <si>
    <r>
      <t>kgCO</t>
    </r>
    <r>
      <rPr>
        <vertAlign val="subscript"/>
        <sz val="10"/>
        <color theme="1"/>
        <rFont val="Arial"/>
        <family val="2"/>
      </rPr>
      <t>2</t>
    </r>
    <r>
      <rPr>
        <sz val="10"/>
        <color theme="1"/>
        <rFont val="Arial"/>
        <family val="2"/>
      </rPr>
      <t>e / mile of average motorbike</t>
    </r>
  </si>
  <si>
    <r>
      <t>kgCO</t>
    </r>
    <r>
      <rPr>
        <vertAlign val="subscript"/>
        <sz val="10"/>
        <color theme="1"/>
        <rFont val="Arial"/>
        <family val="2"/>
      </rPr>
      <t>2</t>
    </r>
    <r>
      <rPr>
        <sz val="10"/>
        <color theme="1"/>
        <rFont val="Arial"/>
        <family val="2"/>
      </rPr>
      <t>e / mile of average EV</t>
    </r>
  </si>
  <si>
    <r>
      <t>kgCO</t>
    </r>
    <r>
      <rPr>
        <vertAlign val="subscript"/>
        <sz val="10"/>
        <color theme="1"/>
        <rFont val="Arial"/>
        <family val="2"/>
      </rPr>
      <t>2</t>
    </r>
    <r>
      <rPr>
        <sz val="10"/>
        <color theme="1"/>
        <rFont val="Arial"/>
        <family val="2"/>
      </rPr>
      <t>e / mile per passenger for Bus</t>
    </r>
  </si>
  <si>
    <r>
      <t>kgCO</t>
    </r>
    <r>
      <rPr>
        <vertAlign val="subscript"/>
        <sz val="10"/>
        <color theme="1"/>
        <rFont val="Arial"/>
        <family val="2"/>
      </rPr>
      <t>2</t>
    </r>
    <r>
      <rPr>
        <sz val="10"/>
        <color theme="1"/>
        <rFont val="Arial"/>
        <family val="2"/>
      </rPr>
      <t>e / mile per passenger for Taxi</t>
    </r>
  </si>
  <si>
    <r>
      <t>kgCO</t>
    </r>
    <r>
      <rPr>
        <vertAlign val="subscript"/>
        <sz val="10"/>
        <color theme="1"/>
        <rFont val="Arial"/>
        <family val="2"/>
      </rPr>
      <t>2</t>
    </r>
    <r>
      <rPr>
        <sz val="10"/>
        <color theme="1"/>
        <rFont val="Arial"/>
        <family val="2"/>
      </rPr>
      <t>e / mile per passenger for National Rail</t>
    </r>
  </si>
  <si>
    <r>
      <t>kgCO</t>
    </r>
    <r>
      <rPr>
        <vertAlign val="subscript"/>
        <sz val="10"/>
        <color theme="1"/>
        <rFont val="Arial"/>
        <family val="2"/>
      </rPr>
      <t>2</t>
    </r>
    <r>
      <rPr>
        <sz val="10"/>
        <color theme="1"/>
        <rFont val="Arial"/>
        <family val="2"/>
      </rPr>
      <t>e / mile per passenger for Underground</t>
    </r>
  </si>
  <si>
    <r>
      <t>kgCO</t>
    </r>
    <r>
      <rPr>
        <vertAlign val="subscript"/>
        <sz val="10"/>
        <color theme="1"/>
        <rFont val="Arial"/>
        <family val="2"/>
      </rPr>
      <t>2</t>
    </r>
    <r>
      <rPr>
        <sz val="10"/>
        <color theme="1"/>
        <rFont val="Arial"/>
        <family val="2"/>
      </rPr>
      <t>e / mile per passenger for Flights</t>
    </r>
  </si>
  <si>
    <r>
      <t>kgCO</t>
    </r>
    <r>
      <rPr>
        <vertAlign val="subscript"/>
        <sz val="10"/>
        <color theme="1"/>
        <rFont val="Arial"/>
        <family val="2"/>
      </rPr>
      <t>2</t>
    </r>
    <r>
      <rPr>
        <sz val="10"/>
        <color theme="1"/>
        <rFont val="Arial"/>
        <family val="2"/>
      </rPr>
      <t>e / night in a hotel</t>
    </r>
  </si>
  <si>
    <r>
      <t>Tons of CO</t>
    </r>
    <r>
      <rPr>
        <vertAlign val="subscript"/>
        <sz val="10"/>
        <color theme="1"/>
        <rFont val="Arial"/>
        <family val="2"/>
      </rPr>
      <t>2</t>
    </r>
    <r>
      <rPr>
        <sz val="10"/>
        <color theme="1"/>
        <rFont val="Arial"/>
        <family val="2"/>
      </rPr>
      <t>e / 10,000 units of currency spent on goods / services</t>
    </r>
  </si>
  <si>
    <t>Scope</t>
  </si>
  <si>
    <t xml:space="preserve">Scope 1 </t>
  </si>
  <si>
    <t xml:space="preserve">Scope 3 </t>
  </si>
  <si>
    <t xml:space="preserve">Total Scope Breakdown </t>
  </si>
  <si>
    <r>
      <t>Total metric tons of CO</t>
    </r>
    <r>
      <rPr>
        <b/>
        <vertAlign val="subscript"/>
        <sz val="12"/>
        <color theme="0"/>
        <rFont val="Arial"/>
        <family val="2"/>
      </rPr>
      <t>2</t>
    </r>
    <r>
      <rPr>
        <b/>
        <sz val="12"/>
        <color theme="0"/>
        <rFont val="Arial"/>
        <family val="2"/>
      </rPr>
      <t>e</t>
    </r>
  </si>
  <si>
    <t>The two most important tabs are ‘Company Settings’ and ‘Carbon Footprint’ in this calculator spreadsheet.  
•	Tab 1. ‘Company Settings’ is where you input all the relevant information about your company. 
•	Tab 2. ’Carbon Footprint‘  will show you what the carbon footprint of your company is, broken down across all the different areas of Scope 1, 2 and 3 emissions.</t>
  </si>
  <si>
    <r>
      <t>To complete the carbon footprint calculator, you’ll need your premise</t>
    </r>
    <r>
      <rPr>
        <sz val="10"/>
        <rFont val="Arial"/>
        <family val="2"/>
      </rPr>
      <t>'</t>
    </r>
    <r>
      <rPr>
        <sz val="10"/>
        <color theme="1"/>
        <rFont val="Arial"/>
        <family val="2"/>
      </rPr>
      <t xml:space="preserve">s energy bill to see how much your total charge was, and how much electricity you used in </t>
    </r>
    <r>
      <rPr>
        <sz val="10"/>
        <rFont val="Arial"/>
        <family val="2"/>
      </rPr>
      <t>kilowatt hour (kWh)</t>
    </r>
    <r>
      <rPr>
        <sz val="10"/>
        <color theme="1"/>
        <rFont val="Arial"/>
        <family val="2"/>
      </rPr>
      <t>. You’ll also need any other energy bills, such as gas, if your business uses this. Then, you’ll collect information about your how your staff commute to work and their heating habits if they work from home. To help you gather this information, we’ve created a free and easy-to-use questionnaire which you can download from the link below:</t>
    </r>
  </si>
  <si>
    <r>
      <t xml:space="preserve">Please note on Scope 3 calculations - </t>
    </r>
    <r>
      <rPr>
        <sz val="10"/>
        <rFont val="Arial"/>
        <family val="2"/>
      </rPr>
      <t>This</t>
    </r>
    <r>
      <rPr>
        <sz val="10"/>
        <color theme="1"/>
        <rFont val="Arial"/>
        <family val="2"/>
      </rPr>
      <t xml:space="preserve"> tool enables the calculation of Categories 6 and 7 and not all 15 </t>
    </r>
    <r>
      <rPr>
        <sz val="10"/>
        <rFont val="Arial"/>
        <family val="2"/>
      </rPr>
      <t>S</t>
    </r>
    <r>
      <rPr>
        <sz val="10"/>
        <color theme="1"/>
        <rFont val="Arial"/>
        <family val="2"/>
      </rPr>
      <t xml:space="preserve">cope 3 categories. The significance of each </t>
    </r>
    <r>
      <rPr>
        <sz val="10"/>
        <rFont val="Arial"/>
        <family val="2"/>
      </rPr>
      <t>S</t>
    </r>
    <r>
      <rPr>
        <sz val="10"/>
        <color theme="1"/>
        <rFont val="Arial"/>
        <family val="2"/>
      </rPr>
      <t>cope 3 category varies by company</t>
    </r>
    <r>
      <rPr>
        <sz val="10"/>
        <rFont val="Arial"/>
        <family val="2"/>
      </rPr>
      <t>,</t>
    </r>
    <r>
      <rPr>
        <sz val="10"/>
        <color theme="1"/>
        <rFont val="Arial"/>
        <family val="2"/>
      </rPr>
      <t xml:space="preserve"> industry and operation.
This tool allows companies who have already completed the calculation of their</t>
    </r>
    <r>
      <rPr>
        <sz val="10"/>
        <rFont val="Arial"/>
        <family val="2"/>
      </rPr>
      <t xml:space="preserve"> S</t>
    </r>
    <r>
      <rPr>
        <sz val="10"/>
        <color theme="1"/>
        <rFont val="Arial"/>
        <family val="2"/>
      </rPr>
      <t xml:space="preserve">cope 3 emissions to insert these into the tool to complement the calculations within the tool. SSE encourages companies to complete a </t>
    </r>
    <r>
      <rPr>
        <sz val="10"/>
        <rFont val="Arial"/>
        <family val="2"/>
      </rPr>
      <t>materiality assessment</t>
    </r>
    <r>
      <rPr>
        <sz val="10"/>
        <color rgb="FFFF0000"/>
        <rFont val="Arial"/>
        <family val="2"/>
      </rPr>
      <t xml:space="preserve"> </t>
    </r>
    <r>
      <rPr>
        <sz val="10"/>
        <color theme="1"/>
        <rFont val="Arial"/>
        <family val="2"/>
      </rPr>
      <t>of its Scope 3 emissions to understand which categories are relevant and material to their organisation.</t>
    </r>
  </si>
  <si>
    <t xml:space="preserve">This calculator spreadsheet uses 2020 BEIS emission factor data. When using this tool, you should use company data from 2020 or the 2020/21 financial year. </t>
  </si>
  <si>
    <t xml:space="preserve">Based on research by The Million Tree Pledge. This is based on the type of tree, timeframe and ecological factors. </t>
  </si>
  <si>
    <t>https://www.milliontreepledge.org/</t>
  </si>
  <si>
    <t xml:space="preserve">Please note on trees offsetting - Although in this calculator spreadsheet states the total emissions outputs a 'Trees required' to offset figure, this calculation is included as a simple way to understand your carbon footprint and its impact. We strongly recommend focussing on reducing your company's carbon emission outputs overall. There are many carbon offsetting solutions which, in accordance with reducing your overall carbon emissions outputs, will set you on your way to a net zero future. </t>
  </si>
  <si>
    <r>
      <t xml:space="preserve">For </t>
    </r>
    <r>
      <rPr>
        <sz val="10"/>
        <rFont val="Arial"/>
        <family val="2"/>
      </rPr>
      <t>more information on</t>
    </r>
    <r>
      <rPr>
        <sz val="10"/>
        <color theme="1"/>
        <rFont val="Arial"/>
        <family val="2"/>
      </rPr>
      <t xml:space="preserve"> how to use this carbon footprint calculator tool</t>
    </r>
    <r>
      <rPr>
        <sz val="10"/>
        <color rgb="FFFF0000"/>
        <rFont val="Arial"/>
        <family val="2"/>
      </rPr>
      <t>,</t>
    </r>
    <r>
      <rPr>
        <sz val="10"/>
        <color theme="1"/>
        <rFont val="Arial"/>
        <family val="2"/>
      </rPr>
      <t xml:space="preserve"> please visit the link below:</t>
    </r>
  </si>
  <si>
    <t>https://www.sseenergysolutions.co.uk/carbon-footprint-calculator</t>
  </si>
  <si>
    <t>https://www.sseenergysolutions.co.uk/file/carbon-footprint-calculator-survey</t>
  </si>
  <si>
    <t xml:space="preserve">Example value inserted, please replace with your own data. </t>
  </si>
  <si>
    <t>Example value inserted. Example based on 52 weeks minus 4 weeks holiday + 8 days of Bank Holiday</t>
  </si>
  <si>
    <t>Example value inserted, please replace with your own data. This would be how often the heating is run across the time period you are reporting on. For example, across a 12 month period we would suggest this is set to 50% (heating run from October to March inclusive). If you are running a report for a 3 month period over the winter you might want to increase this to 100%</t>
  </si>
  <si>
    <t>Example value inserted, please replace with your own data. For example, during a period when the heating is on (see setting above) what % of the working day is the heating on for. You can survey the company to find out or use 50% (a good starting point based on other surveys we have done). i.e. during the winter months, on average, people have the heating on for around 4 hours during the working day</t>
  </si>
  <si>
    <t>Example value inserted, please replace with your own data. 
We would suggest that this is the total spend excluding:
 - Energy bills (gas and electricity)
 - Mileage claims
 - Hotel costs
 - Other travel expenses (taxis, flights, train tickets)
 - Depreciation / Amortisation
 - Interest
 - Foreign exchange
 - Bad debt provisions
 - Staff costs (salaries and pension contributions)</t>
  </si>
  <si>
    <t xml:space="preserve">Some value fields have example data pre-inserted, these are marked in the 'Notes/ Guidance' column in column D. Please replace with your own data. If there are any values that you do not have data for, please insert a '0'.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</si>
</sst>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7" formatCode="0.0"/>
    <numFmt numFmtId="178" formatCode="&quot;£&quot;#,##0"/>
    <numFmt numFmtId="179" formatCode="&quot;£&quot;#,##0.00"/>
    <numFmt numFmtId="180" formatCode="0.00000"/>
    <numFmt numFmtId="181" formatCode="0.000"/>
    <numFmt numFmtId="182" formatCode="_-[$$-409]* #,##0.00_ ;_-[$$-409]* \-#,##0.00\ ;_-[$$-409]* &quot;-&quot;??_ ;_-@_ "/>
  </numFmts>
  <fonts count="35" x14ac:knownFonts="1">
    <font>
      <sz val="11"/>
      <color theme="1"/>
      <name val="Calibri"/>
      <family val="2"/>
      <scheme val="minor"/>
    </font>
    <font>
      <u/>
      <sz val="11"/>
      <color theme="10"/>
      <name val="Calibri"/>
      <family val="2"/>
      <scheme val="minor"/>
    </font>
    <font>
      <sz val="11"/>
      <color rgb="FF9C0006"/>
      <name val="Calibri"/>
      <family val="2"/>
      <scheme val="minor"/>
    </font>
    <font>
      <sz val="11"/>
      <color theme="0"/>
      <name val="Calibri"/>
      <family val="2"/>
      <scheme val="minor"/>
    </font>
    <font>
      <b/>
      <sz val="12"/>
      <color theme="0"/>
      <name val="Calibri"/>
      <family val="2"/>
      <scheme val="minor"/>
    </font>
    <font>
      <sz val="10"/>
      <color theme="1"/>
      <name val="Calibri"/>
      <family val="2"/>
      <scheme val="minor"/>
    </font>
    <font>
      <sz val="11"/>
      <color theme="1"/>
      <name val="Calibri"/>
      <family val="2"/>
      <scheme val="minor"/>
    </font>
    <font>
      <sz val="10"/>
      <color rgb="FF323232"/>
      <name val="Calibri"/>
      <family val="2"/>
      <scheme val="minor"/>
    </font>
    <font>
      <sz val="8"/>
      <name val="Calibri"/>
      <family val="2"/>
      <scheme val="minor"/>
    </font>
    <font>
      <sz val="10"/>
      <name val="Calibri"/>
      <family val="2"/>
      <scheme val="minor"/>
    </font>
    <font>
      <sz val="11"/>
      <color theme="1"/>
      <name val="Arial"/>
      <family val="2"/>
    </font>
    <font>
      <b/>
      <sz val="12"/>
      <color theme="0"/>
      <name val="Arial"/>
      <family val="2"/>
    </font>
    <font>
      <b/>
      <sz val="10"/>
      <color theme="1"/>
      <name val="Arial"/>
      <family val="2"/>
    </font>
    <font>
      <sz val="10"/>
      <color theme="1"/>
      <name val="Arial"/>
      <family val="2"/>
    </font>
    <font>
      <sz val="10"/>
      <color rgb="FF323232"/>
      <name val="Arial"/>
      <family val="2"/>
    </font>
    <font>
      <b/>
      <u/>
      <sz val="10"/>
      <color theme="1"/>
      <name val="Arial"/>
      <family val="2"/>
    </font>
    <font>
      <sz val="8"/>
      <color theme="1"/>
      <name val="Arial"/>
      <family val="2"/>
    </font>
    <font>
      <b/>
      <vertAlign val="subscript"/>
      <sz val="12"/>
      <color theme="0"/>
      <name val="Arial"/>
      <family val="2"/>
    </font>
    <font>
      <b/>
      <sz val="11"/>
      <color theme="0"/>
      <name val="Arial"/>
      <family val="2"/>
    </font>
    <font>
      <sz val="10"/>
      <color theme="0"/>
      <name val="Arial"/>
      <family val="2"/>
    </font>
    <font>
      <vertAlign val="subscript"/>
      <sz val="10"/>
      <color theme="0"/>
      <name val="Arial"/>
      <family val="2"/>
    </font>
    <font>
      <b/>
      <sz val="10"/>
      <color theme="0"/>
      <name val="Arial"/>
      <family val="2"/>
    </font>
    <font>
      <b/>
      <sz val="11"/>
      <color rgb="FF9C0006"/>
      <name val="Arial"/>
      <family val="2"/>
    </font>
    <font>
      <b/>
      <sz val="12"/>
      <color theme="1"/>
      <name val="Arial"/>
      <family val="2"/>
    </font>
    <font>
      <b/>
      <sz val="11"/>
      <color theme="1"/>
      <name val="Arial"/>
      <family val="2"/>
    </font>
    <font>
      <sz val="10"/>
      <color theme="0" tint="-0.249977111117893"/>
      <name val="Arial"/>
      <family val="2"/>
    </font>
    <font>
      <vertAlign val="subscript"/>
      <sz val="10"/>
      <color rgb="FF000000"/>
      <name val="Arial"/>
      <family val="2"/>
    </font>
    <font>
      <sz val="10"/>
      <color rgb="FF000000"/>
      <name val="Arial"/>
      <family val="2"/>
    </font>
    <font>
      <sz val="11"/>
      <color rgb="FF000000"/>
      <name val="Arial"/>
      <family val="2"/>
    </font>
    <font>
      <u/>
      <sz val="10"/>
      <color theme="10"/>
      <name val="Arial"/>
      <family val="2"/>
    </font>
    <font>
      <vertAlign val="subscript"/>
      <sz val="10"/>
      <color theme="1"/>
      <name val="Arial"/>
      <family val="2"/>
    </font>
    <font>
      <sz val="10"/>
      <color theme="0" tint="-0.499984740745262"/>
      <name val="Arial"/>
      <family val="2"/>
    </font>
    <font>
      <u/>
      <sz val="10"/>
      <color theme="0" tint="-0.499984740745262"/>
      <name val="Arial"/>
      <family val="2"/>
    </font>
    <font>
      <sz val="10"/>
      <color rgb="FFFF0000"/>
      <name val="Arial"/>
      <family val="2"/>
    </font>
    <font>
      <sz val="10"/>
      <name val="Arial"/>
      <family val="2"/>
    </font>
  </fonts>
  <fills count="16">
    <fill>
      <patternFill patternType="none"/>
    </fill>
    <fill>
      <patternFill patternType="gray125"/>
    </fill>
    <fill>
      <patternFill patternType="solid">
        <fgColor rgb="FFFFC7CE"/>
      </patternFill>
    </fill>
    <fill>
      <patternFill patternType="solid">
        <fgColor theme="9"/>
      </patternFill>
    </fill>
    <fill>
      <patternFill patternType="solid">
        <fgColor rgb="FFEEF5FA"/>
        <bgColor indexed="64"/>
      </patternFill>
    </fill>
    <fill>
      <patternFill patternType="solid">
        <fgColor theme="9"/>
        <bgColor indexed="64"/>
      </patternFill>
    </fill>
    <fill>
      <patternFill patternType="solid">
        <fgColor rgb="FF0197A9"/>
        <bgColor indexed="64"/>
      </patternFill>
    </fill>
    <fill>
      <patternFill patternType="solid">
        <fgColor rgb="FFB3BAC0"/>
        <bgColor indexed="64"/>
      </patternFill>
    </fill>
    <fill>
      <patternFill patternType="solid">
        <fgColor rgb="FFE5EAF0"/>
        <bgColor indexed="64"/>
      </patternFill>
    </fill>
    <fill>
      <patternFill patternType="solid">
        <fgColor rgb="FFC7D1DD"/>
        <bgColor indexed="64"/>
      </patternFill>
    </fill>
    <fill>
      <patternFill patternType="solid">
        <fgColor rgb="FFFAD177"/>
        <bgColor indexed="64"/>
      </patternFill>
    </fill>
    <fill>
      <patternFill patternType="solid">
        <fgColor rgb="FF74DFD6"/>
        <bgColor indexed="64"/>
      </patternFill>
    </fill>
    <fill>
      <patternFill patternType="solid">
        <fgColor rgb="FF0097A9"/>
        <bgColor indexed="64"/>
      </patternFill>
    </fill>
    <fill>
      <patternFill patternType="solid">
        <fgColor rgb="FF002D72"/>
        <bgColor indexed="64"/>
      </patternFill>
    </fill>
    <fill>
      <patternFill patternType="solid">
        <fgColor rgb="FFD9DDE0"/>
        <bgColor indexed="64"/>
      </patternFill>
    </fill>
    <fill>
      <patternFill patternType="solid">
        <fgColor rgb="FFCCD5E4"/>
        <bgColor indexed="64"/>
      </patternFill>
    </fill>
  </fills>
  <borders count="14">
    <border>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2" fillId="2" borderId="0" applyNumberFormat="0" applyBorder="0" applyAlignment="0" applyProtection="0"/>
    <xf numFmtId="0" fontId="3" fillId="3" borderId="0" applyNumberFormat="0" applyBorder="0" applyAlignment="0" applyProtection="0"/>
    <xf numFmtId="9" fontId="6" fillId="0" borderId="0" applyFont="0" applyFill="0" applyBorder="0" applyAlignment="0" applyProtection="0"/>
  </cellStyleXfs>
  <cellXfs count="135">
    <xf numFmtId="0" fontId="0" fillId="0" borderId="0" xfId="0"/>
    <xf numFmtId="0" fontId="4" fillId="3" borderId="0" xfId="3" applyFont="1" applyAlignment="1">
      <alignment horizontal="center" vertical="center" wrapText="1"/>
    </xf>
    <xf numFmtId="0" fontId="4" fillId="3" borderId="0" xfId="3" applyFont="1" applyAlignment="1">
      <alignment horizontal="center" wrapText="1"/>
    </xf>
    <xf numFmtId="0" fontId="5" fillId="0" borderId="0" xfId="0" applyFont="1"/>
    <xf numFmtId="0" fontId="7" fillId="4"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4" fillId="0" borderId="0" xfId="3" applyFont="1" applyFill="1" applyAlignment="1">
      <alignment horizontal="center" wrapText="1"/>
    </xf>
    <xf numFmtId="0" fontId="4" fillId="3" borderId="0" xfId="3" applyFont="1" applyAlignment="1">
      <alignment horizontal="center" vertical="center"/>
    </xf>
    <xf numFmtId="0" fontId="5" fillId="0" borderId="0" xfId="0" applyFont="1" applyAlignment="1"/>
    <xf numFmtId="182" fontId="5" fillId="0" borderId="0" xfId="0" applyNumberFormat="1" applyFont="1" applyAlignment="1"/>
    <xf numFmtId="2" fontId="5" fillId="0" borderId="0" xfId="0" applyNumberFormat="1" applyFont="1"/>
    <xf numFmtId="0" fontId="9" fillId="0" borderId="0" xfId="1" applyFont="1" applyAlignment="1"/>
    <xf numFmtId="0" fontId="0" fillId="0" borderId="0" xfId="0" applyFill="1"/>
    <xf numFmtId="0" fontId="11" fillId="0" borderId="0" xfId="3" applyFont="1" applyFill="1" applyAlignment="1">
      <alignment horizontal="center" wrapText="1"/>
    </xf>
    <xf numFmtId="0" fontId="11" fillId="3" borderId="0" xfId="3" applyFont="1" applyAlignment="1">
      <alignment horizontal="center" wrapText="1"/>
    </xf>
    <xf numFmtId="0" fontId="13" fillId="0" borderId="11" xfId="0" applyFont="1" applyBorder="1" applyAlignment="1">
      <alignment wrapText="1"/>
    </xf>
    <xf numFmtId="0" fontId="10" fillId="0" borderId="0" xfId="0" applyFont="1" applyFill="1"/>
    <xf numFmtId="0" fontId="10" fillId="0" borderId="0" xfId="0" applyFont="1"/>
    <xf numFmtId="1" fontId="13" fillId="0" borderId="8" xfId="0" applyNumberFormat="1" applyFont="1" applyBorder="1" applyAlignment="1">
      <alignment horizontal="center" vertical="center"/>
    </xf>
    <xf numFmtId="0" fontId="13" fillId="0" borderId="0" xfId="0" applyFont="1" applyFill="1"/>
    <xf numFmtId="0" fontId="13" fillId="0" borderId="0" xfId="0" applyFont="1"/>
    <xf numFmtId="0" fontId="22" fillId="0" borderId="0" xfId="2" applyFont="1" applyFill="1"/>
    <xf numFmtId="1" fontId="22" fillId="0" borderId="0" xfId="2" applyNumberFormat="1" applyFont="1" applyFill="1"/>
    <xf numFmtId="0" fontId="10" fillId="0" borderId="0" xfId="0" applyFont="1" applyBorder="1"/>
    <xf numFmtId="0" fontId="10" fillId="0" borderId="0" xfId="0" applyFont="1" applyFill="1" applyBorder="1"/>
    <xf numFmtId="0" fontId="18" fillId="0" borderId="0" xfId="0" applyFont="1" applyFill="1" applyAlignment="1">
      <alignment horizontal="center" vertical="center"/>
    </xf>
    <xf numFmtId="0" fontId="18" fillId="5" borderId="0" xfId="0" applyFont="1" applyFill="1" applyAlignment="1">
      <alignment horizontal="center" vertical="center"/>
    </xf>
    <xf numFmtId="0" fontId="13" fillId="0" borderId="0" xfId="0" applyFont="1" applyAlignment="1">
      <alignment horizontal="center" vertical="center"/>
    </xf>
    <xf numFmtId="0" fontId="25" fillId="0" borderId="0" xfId="0" applyFont="1" applyAlignment="1">
      <alignment horizontal="center" vertical="center"/>
    </xf>
    <xf numFmtId="0" fontId="13" fillId="0" borderId="11" xfId="0" applyFont="1" applyBorder="1"/>
    <xf numFmtId="0" fontId="31" fillId="0" borderId="11" xfId="0" applyFont="1" applyBorder="1" applyAlignment="1">
      <alignment wrapText="1"/>
    </xf>
    <xf numFmtId="0" fontId="10" fillId="0" borderId="11" xfId="0" applyFont="1" applyBorder="1" applyAlignment="1">
      <alignment horizontal="center"/>
    </xf>
    <xf numFmtId="0" fontId="10" fillId="0" borderId="0" xfId="0" applyFont="1" applyAlignment="1">
      <alignment wrapText="1"/>
    </xf>
    <xf numFmtId="0" fontId="10" fillId="0" borderId="0" xfId="0" applyFont="1" applyAlignment="1">
      <alignment horizontal="center"/>
    </xf>
    <xf numFmtId="0" fontId="14" fillId="0" borderId="0" xfId="0" applyFont="1" applyFill="1" applyBorder="1" applyAlignment="1">
      <alignment horizontal="center" vertical="center" wrapText="1"/>
    </xf>
    <xf numFmtId="0" fontId="13" fillId="0" borderId="11" xfId="0" applyFont="1" applyBorder="1" applyAlignment="1">
      <alignment vertical="center" wrapText="1"/>
    </xf>
    <xf numFmtId="0" fontId="13" fillId="0" borderId="5" xfId="0" applyFont="1" applyBorder="1" applyAlignment="1">
      <alignment vertical="center" wrapText="1"/>
    </xf>
    <xf numFmtId="0" fontId="10" fillId="0" borderId="5" xfId="0" applyFont="1" applyBorder="1" applyAlignment="1">
      <alignment vertical="center"/>
    </xf>
    <xf numFmtId="0" fontId="10" fillId="0" borderId="0" xfId="0" applyFont="1" applyAlignment="1">
      <alignment vertical="center"/>
    </xf>
    <xf numFmtId="0" fontId="29" fillId="0" borderId="5" xfId="1" applyFont="1" applyBorder="1" applyAlignment="1">
      <alignment vertical="center" wrapText="1"/>
    </xf>
    <xf numFmtId="0" fontId="32" fillId="0" borderId="5" xfId="1" applyFont="1" applyBorder="1" applyAlignment="1">
      <alignment vertical="center" wrapText="1"/>
    </xf>
    <xf numFmtId="0" fontId="13" fillId="0" borderId="0" xfId="0" applyFont="1" applyAlignment="1">
      <alignment vertical="center" wrapText="1"/>
    </xf>
    <xf numFmtId="0" fontId="21" fillId="0" borderId="0" xfId="3" applyFont="1" applyFill="1" applyAlignment="1">
      <alignment vertical="center" wrapText="1"/>
    </xf>
    <xf numFmtId="0" fontId="21" fillId="0" borderId="0" xfId="3" applyFont="1" applyFill="1" applyAlignment="1">
      <alignment horizontal="center" wrapText="1"/>
    </xf>
    <xf numFmtId="0" fontId="21" fillId="3" borderId="0" xfId="3" applyFont="1" applyAlignment="1">
      <alignment horizontal="center" wrapText="1"/>
    </xf>
    <xf numFmtId="0" fontId="24" fillId="0" borderId="0" xfId="0" applyFont="1" applyAlignment="1">
      <alignment horizontal="center"/>
    </xf>
    <xf numFmtId="0" fontId="21" fillId="0" borderId="0" xfId="0" applyFont="1" applyFill="1" applyBorder="1" applyAlignment="1">
      <alignment vertical="center"/>
    </xf>
    <xf numFmtId="0" fontId="11" fillId="6" borderId="5" xfId="3" applyFont="1" applyFill="1" applyBorder="1" applyAlignment="1">
      <alignment horizontal="center" wrapText="1"/>
    </xf>
    <xf numFmtId="0" fontId="11" fillId="6" borderId="5" xfId="3" applyFont="1" applyFill="1" applyBorder="1" applyAlignment="1">
      <alignment horizontal="left" vertical="center" wrapText="1"/>
    </xf>
    <xf numFmtId="0" fontId="11" fillId="6" borderId="7" xfId="3" applyFont="1" applyFill="1" applyBorder="1" applyAlignment="1">
      <alignment horizontal="center" vertical="center" wrapText="1"/>
    </xf>
    <xf numFmtId="0" fontId="11" fillId="6" borderId="5" xfId="3" applyFont="1" applyFill="1" applyBorder="1" applyAlignment="1">
      <alignment horizontal="center" vertical="center" wrapText="1"/>
    </xf>
    <xf numFmtId="0" fontId="13" fillId="7" borderId="10" xfId="0" applyFont="1" applyFill="1" applyBorder="1" applyAlignment="1">
      <alignment vertical="center"/>
    </xf>
    <xf numFmtId="0" fontId="14" fillId="8" borderId="9" xfId="0" applyFont="1" applyFill="1" applyBorder="1" applyAlignment="1">
      <alignment horizontal="center" vertical="center" wrapText="1"/>
    </xf>
    <xf numFmtId="9" fontId="14" fillId="8" borderId="9" xfId="4" applyNumberFormat="1" applyFont="1" applyFill="1" applyBorder="1" applyAlignment="1">
      <alignment horizontal="center" vertical="center" wrapText="1"/>
    </xf>
    <xf numFmtId="0" fontId="14" fillId="8" borderId="12" xfId="0" applyFont="1" applyFill="1" applyBorder="1" applyAlignment="1">
      <alignment horizontal="center" vertical="center" wrapText="1"/>
    </xf>
    <xf numFmtId="178" fontId="14" fillId="8" borderId="9" xfId="0" applyNumberFormat="1" applyFont="1" applyFill="1" applyBorder="1" applyAlignment="1">
      <alignment horizontal="center" vertical="center" wrapText="1"/>
    </xf>
    <xf numFmtId="179" fontId="14" fillId="8" borderId="9" xfId="0" applyNumberFormat="1" applyFont="1" applyFill="1" applyBorder="1" applyAlignment="1">
      <alignment horizontal="center" vertical="center" wrapText="1"/>
    </xf>
    <xf numFmtId="0" fontId="14" fillId="8" borderId="9" xfId="0" applyNumberFormat="1" applyFont="1" applyFill="1" applyBorder="1" applyAlignment="1">
      <alignment horizontal="center" vertical="center" wrapText="1"/>
    </xf>
    <xf numFmtId="9" fontId="14" fillId="8" borderId="9" xfId="4" applyFont="1" applyFill="1" applyBorder="1" applyAlignment="1">
      <alignment horizontal="center" vertical="center" wrapText="1"/>
    </xf>
    <xf numFmtId="179" fontId="14" fillId="8" borderId="12" xfId="0" applyNumberFormat="1" applyFont="1" applyFill="1" applyBorder="1" applyAlignment="1">
      <alignment horizontal="center" vertical="center" wrapText="1"/>
    </xf>
    <xf numFmtId="1" fontId="14" fillId="8" borderId="9" xfId="0" applyNumberFormat="1" applyFont="1" applyFill="1" applyBorder="1" applyAlignment="1">
      <alignment horizontal="center" vertical="center" wrapText="1"/>
    </xf>
    <xf numFmtId="0" fontId="13" fillId="9" borderId="10" xfId="0" applyFont="1" applyFill="1" applyBorder="1" applyAlignment="1">
      <alignment vertical="center"/>
    </xf>
    <xf numFmtId="0" fontId="13" fillId="9" borderId="10" xfId="0" applyFont="1" applyFill="1" applyBorder="1" applyAlignment="1">
      <alignment vertical="center" wrapText="1"/>
    </xf>
    <xf numFmtId="0" fontId="13" fillId="10" borderId="10" xfId="0" applyFont="1" applyFill="1" applyBorder="1" applyAlignment="1">
      <alignment vertical="center"/>
    </xf>
    <xf numFmtId="0" fontId="13" fillId="10" borderId="10" xfId="0" applyFont="1" applyFill="1" applyBorder="1" applyAlignment="1">
      <alignment vertical="center" wrapText="1"/>
    </xf>
    <xf numFmtId="0" fontId="15" fillId="11" borderId="5" xfId="0" applyFont="1" applyFill="1" applyBorder="1" applyAlignment="1">
      <alignment horizontal="left" vertical="center" wrapText="1"/>
    </xf>
    <xf numFmtId="0" fontId="13" fillId="11" borderId="10" xfId="0" applyFont="1" applyFill="1" applyBorder="1" applyAlignment="1">
      <alignment vertical="center" wrapText="1"/>
    </xf>
    <xf numFmtId="0" fontId="13" fillId="11" borderId="10" xfId="0" applyFont="1" applyFill="1" applyBorder="1" applyAlignment="1">
      <alignment vertical="center"/>
    </xf>
    <xf numFmtId="0" fontId="13" fillId="11" borderId="10" xfId="0" applyFont="1" applyFill="1" applyBorder="1" applyAlignment="1">
      <alignment wrapText="1"/>
    </xf>
    <xf numFmtId="0" fontId="13" fillId="11" borderId="5" xfId="0" applyFont="1" applyFill="1" applyBorder="1" applyAlignment="1">
      <alignment vertical="center" wrapText="1"/>
    </xf>
    <xf numFmtId="0" fontId="11" fillId="12" borderId="5" xfId="3" applyFont="1" applyFill="1" applyBorder="1" applyAlignment="1">
      <alignment horizontal="center" wrapText="1"/>
    </xf>
    <xf numFmtId="0" fontId="11" fillId="12" borderId="5" xfId="3" applyFont="1" applyFill="1" applyBorder="1" applyAlignment="1">
      <alignment horizontal="left" vertical="center" wrapText="1"/>
    </xf>
    <xf numFmtId="0" fontId="11" fillId="12" borderId="5" xfId="3" applyFont="1" applyFill="1" applyBorder="1" applyAlignment="1">
      <alignment horizontal="center" vertical="center" wrapText="1"/>
    </xf>
    <xf numFmtId="0" fontId="13" fillId="9" borderId="5" xfId="0" applyFont="1" applyFill="1" applyBorder="1" applyAlignment="1">
      <alignment horizontal="left" vertical="center"/>
    </xf>
    <xf numFmtId="177" fontId="13" fillId="9" borderId="5" xfId="0" applyNumberFormat="1" applyFont="1" applyFill="1" applyBorder="1" applyAlignment="1">
      <alignment horizontal="center" vertical="center"/>
    </xf>
    <xf numFmtId="0" fontId="12" fillId="10" borderId="7" xfId="0" applyFont="1" applyFill="1" applyBorder="1" applyAlignment="1">
      <alignment horizontal="center" vertical="center" textRotation="90"/>
    </xf>
    <xf numFmtId="0" fontId="13" fillId="10" borderId="5" xfId="0" applyFont="1" applyFill="1" applyBorder="1" applyAlignment="1">
      <alignment horizontal="left" vertical="center"/>
    </xf>
    <xf numFmtId="177" fontId="13" fillId="10" borderId="5" xfId="0" applyNumberFormat="1" applyFont="1" applyFill="1" applyBorder="1" applyAlignment="1">
      <alignment horizontal="center" vertical="center"/>
    </xf>
    <xf numFmtId="177" fontId="13" fillId="11" borderId="5" xfId="0" applyNumberFormat="1" applyFont="1" applyFill="1" applyBorder="1" applyAlignment="1">
      <alignment horizontal="left" vertical="center"/>
    </xf>
    <xf numFmtId="177" fontId="13" fillId="11" borderId="5" xfId="0" applyNumberFormat="1" applyFont="1" applyFill="1" applyBorder="1" applyAlignment="1">
      <alignment horizontal="center" vertical="center"/>
    </xf>
    <xf numFmtId="0" fontId="13" fillId="11" borderId="5" xfId="0" applyFont="1" applyFill="1" applyBorder="1" applyAlignment="1">
      <alignment horizontal="left" vertical="center"/>
    </xf>
    <xf numFmtId="0" fontId="19" fillId="13" borderId="5" xfId="2" applyFont="1" applyFill="1" applyBorder="1" applyAlignment="1">
      <alignment horizontal="left" vertical="center" wrapText="1"/>
    </xf>
    <xf numFmtId="2" fontId="21" fillId="13" borderId="5" xfId="2" applyNumberFormat="1" applyFont="1" applyFill="1" applyBorder="1" applyAlignment="1">
      <alignment horizontal="center" vertical="center"/>
    </xf>
    <xf numFmtId="181" fontId="21" fillId="13" borderId="5" xfId="2" applyNumberFormat="1" applyFont="1" applyFill="1" applyBorder="1" applyAlignment="1">
      <alignment horizontal="center" vertical="center"/>
    </xf>
    <xf numFmtId="3" fontId="21" fillId="13" borderId="5" xfId="2" applyNumberFormat="1" applyFont="1" applyFill="1" applyBorder="1" applyAlignment="1">
      <alignment horizontal="center" vertical="center"/>
    </xf>
    <xf numFmtId="0" fontId="13" fillId="9" borderId="5" xfId="0" applyFont="1" applyFill="1" applyBorder="1" applyAlignment="1">
      <alignment horizontal="center" vertical="center"/>
    </xf>
    <xf numFmtId="0" fontId="13" fillId="10" borderId="5" xfId="0" applyFont="1" applyFill="1" applyBorder="1" applyAlignment="1">
      <alignment horizontal="center" vertical="center"/>
    </xf>
    <xf numFmtId="0" fontId="13" fillId="11" borderId="5" xfId="0" applyFont="1" applyFill="1" applyBorder="1" applyAlignment="1">
      <alignment horizontal="center" vertical="center"/>
    </xf>
    <xf numFmtId="0" fontId="24" fillId="14" borderId="5" xfId="0" applyFont="1" applyFill="1" applyBorder="1" applyAlignment="1">
      <alignment horizontal="center" vertical="center"/>
    </xf>
    <xf numFmtId="0" fontId="18" fillId="12" borderId="5" xfId="0" applyFont="1" applyFill="1" applyBorder="1" applyAlignment="1">
      <alignment horizontal="center" vertical="center"/>
    </xf>
    <xf numFmtId="0" fontId="14" fillId="15" borderId="3" xfId="0" applyFont="1" applyFill="1" applyBorder="1" applyAlignment="1">
      <alignment horizontal="center" vertical="center" wrapText="1"/>
    </xf>
    <xf numFmtId="0" fontId="14" fillId="15" borderId="1" xfId="0" applyFont="1" applyFill="1" applyBorder="1" applyAlignment="1">
      <alignment horizontal="center" vertical="center" wrapText="1"/>
    </xf>
    <xf numFmtId="9" fontId="14" fillId="15" borderId="1" xfId="0" applyNumberFormat="1" applyFont="1" applyFill="1" applyBorder="1" applyAlignment="1">
      <alignment horizontal="center" vertical="center" wrapText="1"/>
    </xf>
    <xf numFmtId="0" fontId="11" fillId="6" borderId="0" xfId="3" applyFont="1" applyFill="1" applyAlignment="1">
      <alignment horizontal="center" wrapText="1"/>
    </xf>
    <xf numFmtId="0" fontId="12" fillId="7" borderId="5" xfId="0" applyFont="1" applyFill="1" applyBorder="1" applyAlignment="1">
      <alignment horizontal="center" vertical="center" textRotation="90"/>
    </xf>
    <xf numFmtId="0" fontId="13" fillId="7" borderId="10" xfId="0" applyFont="1" applyFill="1" applyBorder="1" applyAlignment="1">
      <alignment vertical="center" wrapText="1"/>
    </xf>
    <xf numFmtId="0" fontId="12" fillId="9" borderId="5" xfId="0" applyFont="1" applyFill="1" applyBorder="1" applyAlignment="1">
      <alignment horizontal="center" vertical="center" textRotation="90"/>
    </xf>
    <xf numFmtId="0" fontId="12" fillId="10" borderId="5" xfId="0" applyFont="1" applyFill="1" applyBorder="1" applyAlignment="1">
      <alignment horizontal="center" vertical="center" textRotation="90"/>
    </xf>
    <xf numFmtId="0" fontId="12" fillId="11" borderId="5" xfId="0" applyFont="1" applyFill="1" applyBorder="1" applyAlignment="1">
      <alignment horizontal="center" vertical="center" textRotation="90"/>
    </xf>
    <xf numFmtId="0" fontId="31" fillId="11" borderId="10" xfId="0" applyFont="1" applyFill="1" applyBorder="1" applyAlignment="1">
      <alignment wrapText="1"/>
    </xf>
    <xf numFmtId="2" fontId="14" fillId="8" borderId="9" xfId="0" applyNumberFormat="1" applyFont="1" applyFill="1" applyBorder="1" applyAlignment="1">
      <alignment horizontal="center" vertical="center" wrapText="1"/>
    </xf>
    <xf numFmtId="180" fontId="14" fillId="8" borderId="9" xfId="0" applyNumberFormat="1" applyFont="1" applyFill="1" applyBorder="1" applyAlignment="1">
      <alignment horizontal="center" vertical="center" wrapText="1"/>
    </xf>
    <xf numFmtId="9" fontId="31" fillId="8" borderId="9" xfId="4" applyFont="1" applyFill="1" applyBorder="1" applyAlignment="1">
      <alignment horizontal="center" vertical="center" wrapText="1"/>
    </xf>
    <xf numFmtId="0" fontId="21" fillId="6" borderId="5" xfId="3" applyFont="1" applyFill="1" applyBorder="1" applyAlignment="1">
      <alignment horizontal="center" wrapText="1"/>
    </xf>
    <xf numFmtId="0" fontId="21" fillId="7" borderId="5" xfId="0" applyFont="1" applyFill="1" applyBorder="1" applyAlignment="1">
      <alignment horizontal="center" vertical="center"/>
    </xf>
    <xf numFmtId="0" fontId="21" fillId="7" borderId="8" xfId="0" applyFont="1" applyFill="1" applyBorder="1" applyAlignment="1">
      <alignment horizontal="center" vertical="center"/>
    </xf>
    <xf numFmtId="0" fontId="21" fillId="6" borderId="5" xfId="3" applyFont="1" applyFill="1" applyBorder="1" applyAlignment="1">
      <alignment horizontal="center" vertical="center" wrapText="1"/>
    </xf>
    <xf numFmtId="0" fontId="21" fillId="7" borderId="7" xfId="0" applyFont="1" applyFill="1" applyBorder="1" applyAlignment="1">
      <alignment horizontal="center" vertical="center"/>
    </xf>
    <xf numFmtId="0" fontId="13" fillId="0" borderId="0" xfId="0" applyFont="1" applyFill="1" applyAlignment="1">
      <alignment vertical="center"/>
    </xf>
    <xf numFmtId="0" fontId="13" fillId="0" borderId="0" xfId="0" applyFont="1" applyAlignment="1">
      <alignment vertical="center"/>
    </xf>
    <xf numFmtId="0" fontId="1" fillId="0" borderId="5" xfId="1" applyBorder="1" applyAlignment="1">
      <alignment vertical="center" wrapText="1"/>
    </xf>
    <xf numFmtId="0" fontId="1" fillId="0" borderId="5" xfId="1" applyBorder="1" applyAlignment="1">
      <alignment vertical="center"/>
    </xf>
    <xf numFmtId="0" fontId="13" fillId="0" borderId="0" xfId="0" applyFont="1" applyAlignment="1">
      <alignment horizontal="center"/>
    </xf>
    <xf numFmtId="0" fontId="21" fillId="7" borderId="7" xfId="0" applyFont="1" applyFill="1" applyBorder="1" applyAlignment="1">
      <alignment horizontal="center" vertical="center"/>
    </xf>
    <xf numFmtId="0" fontId="21" fillId="7" borderId="13" xfId="0" applyFont="1" applyFill="1" applyBorder="1" applyAlignment="1">
      <alignment horizontal="center" vertical="center"/>
    </xf>
    <xf numFmtId="0" fontId="12" fillId="11" borderId="5" xfId="0" applyFont="1" applyFill="1" applyBorder="1" applyAlignment="1">
      <alignment horizontal="center" vertical="center" textRotation="90"/>
    </xf>
    <xf numFmtId="0" fontId="12" fillId="10" borderId="5" xfId="0" applyFont="1" applyFill="1" applyBorder="1" applyAlignment="1">
      <alignment horizontal="center" vertical="center" textRotation="90"/>
    </xf>
    <xf numFmtId="0" fontId="12" fillId="9" borderId="5" xfId="0" applyFont="1" applyFill="1" applyBorder="1" applyAlignment="1">
      <alignment horizontal="center" vertical="center" textRotation="90"/>
    </xf>
    <xf numFmtId="0" fontId="12" fillId="7" borderId="5" xfId="0" applyFont="1" applyFill="1" applyBorder="1" applyAlignment="1">
      <alignment horizontal="center" vertical="center" textRotation="90"/>
    </xf>
    <xf numFmtId="0" fontId="10" fillId="0" borderId="0" xfId="0" applyFont="1" applyAlignment="1">
      <alignment horizontal="center"/>
    </xf>
    <xf numFmtId="0" fontId="18" fillId="13" borderId="5" xfId="2" applyFont="1" applyFill="1" applyBorder="1" applyAlignment="1">
      <alignment horizontal="center" vertical="center" textRotation="90"/>
    </xf>
    <xf numFmtId="0" fontId="12" fillId="9" borderId="7" xfId="0" applyFont="1" applyFill="1" applyBorder="1" applyAlignment="1">
      <alignment horizontal="center" vertical="center" textRotation="90"/>
    </xf>
    <xf numFmtId="0" fontId="12" fillId="9" borderId="8" xfId="0" applyFont="1" applyFill="1" applyBorder="1" applyAlignment="1">
      <alignment horizontal="center" vertical="center" textRotation="90"/>
    </xf>
    <xf numFmtId="0" fontId="12" fillId="11" borderId="7" xfId="0" applyFont="1" applyFill="1" applyBorder="1" applyAlignment="1">
      <alignment horizontal="center" vertical="center" textRotation="90"/>
    </xf>
    <xf numFmtId="0" fontId="12" fillId="11" borderId="8" xfId="0" applyFont="1" applyFill="1" applyBorder="1" applyAlignment="1">
      <alignment horizontal="center" vertical="center" textRotation="90"/>
    </xf>
    <xf numFmtId="0" fontId="11" fillId="12" borderId="5" xfId="0" applyFont="1" applyFill="1" applyBorder="1" applyAlignment="1">
      <alignment horizontal="center" vertical="center"/>
    </xf>
    <xf numFmtId="0" fontId="14" fillId="15" borderId="2" xfId="0" applyFont="1" applyFill="1" applyBorder="1" applyAlignment="1">
      <alignment horizontal="center" vertical="center" wrapText="1"/>
    </xf>
    <xf numFmtId="0" fontId="14" fillId="15" borderId="4" xfId="0" applyFont="1" applyFill="1" applyBorder="1" applyAlignment="1">
      <alignment horizontal="center" vertical="center" wrapText="1"/>
    </xf>
    <xf numFmtId="0" fontId="14" fillId="15" borderId="3" xfId="0" applyFont="1" applyFill="1" applyBorder="1" applyAlignment="1">
      <alignment horizontal="center" vertical="center" wrapText="1"/>
    </xf>
    <xf numFmtId="0" fontId="14" fillId="15" borderId="6" xfId="0" applyFont="1" applyFill="1" applyBorder="1" applyAlignment="1">
      <alignment horizontal="center" vertical="center" wrapText="1"/>
    </xf>
    <xf numFmtId="0" fontId="11" fillId="12" borderId="5" xfId="3" applyFont="1" applyFill="1" applyBorder="1" applyAlignment="1">
      <alignment horizontal="center" vertical="center" wrapText="1"/>
    </xf>
    <xf numFmtId="0" fontId="23" fillId="14" borderId="5" xfId="3" applyFont="1" applyFill="1" applyBorder="1" applyAlignment="1">
      <alignment horizontal="center" vertical="center" wrapText="1"/>
    </xf>
    <xf numFmtId="0" fontId="0" fillId="0" borderId="0" xfId="0" applyAlignment="1">
      <alignment horizontal="center"/>
    </xf>
    <xf numFmtId="0" fontId="27" fillId="0" borderId="11" xfId="0" applyFont="1" applyBorder="1" applyAlignment="1">
      <alignment vertical="center" wrapText="1"/>
    </xf>
  </cellXfs>
  <cellStyles count="5">
    <cellStyle name="Accent6" xfId="3" builtinId="49"/>
    <cellStyle name="Bad" xfId="2" builtinId="27"/>
    <cellStyle name="Hyperlink" xfId="1" builtinId="8"/>
    <cellStyle name="Normal" xfId="0" builtinId="0"/>
    <cellStyle name="Per cent" xfId="4" builtinId="5"/>
  </cellStyles>
  <dxfs count="17">
    <dxf>
      <font>
        <color theme="0" tint="-0.14996795556505021"/>
      </font>
      <fill>
        <patternFill>
          <bgColor theme="0" tint="-4.9989318521683403E-2"/>
        </patternFill>
      </fill>
    </dxf>
    <dxf>
      <numFmt numFmtId="183" formatCode="[$$-4809]#,##0.00"/>
    </dxf>
    <dxf>
      <numFmt numFmtId="184" formatCode="[$¥-804]#,##0.00"/>
    </dxf>
    <dxf>
      <numFmt numFmtId="185" formatCode="[$€-2]\ #,##0.00"/>
    </dxf>
    <dxf>
      <numFmt numFmtId="186" formatCode="[$$-409]#,##0.00"/>
    </dxf>
    <dxf>
      <numFmt numFmtId="187" formatCode="[$Rp-421]#,##0.00"/>
    </dxf>
    <dxf>
      <numFmt numFmtId="188" formatCode="[$$-80A]#,##0.00"/>
    </dxf>
    <dxf>
      <numFmt numFmtId="189" formatCode="[$$-2C0A]\ #,##0.00"/>
    </dxf>
    <dxf>
      <numFmt numFmtId="190" formatCode="[$kr-414]\ #,##0.00"/>
    </dxf>
    <dxf>
      <numFmt numFmtId="191" formatCode="#,##0.00\ [$د.إ.‏-3801]"/>
    </dxf>
    <dxf>
      <numFmt numFmtId="192" formatCode="[$$-3C09]#,##0.00"/>
    </dxf>
    <dxf>
      <numFmt numFmtId="193" formatCode="[$₦-469]\ #,##0.00"/>
    </dxf>
    <dxf>
      <numFmt numFmtId="194" formatCode="[$$-240A]\ #,##0.00"/>
    </dxf>
    <dxf>
      <numFmt numFmtId="195" formatCode="[$Ksh-441]\ #,##0.00"/>
    </dxf>
    <dxf>
      <font>
        <color theme="0" tint="-0.14996795556505021"/>
      </font>
      <fill>
        <patternFill>
          <bgColor theme="0" tint="-4.9989318521683403E-2"/>
        </patternFill>
      </fill>
    </dxf>
    <dxf>
      <font>
        <color theme="0" tint="-0.34998626667073579"/>
      </font>
      <fill>
        <patternFill>
          <bgColor theme="0" tint="-0.14996795556505021"/>
        </patternFill>
      </fill>
    </dxf>
    <dxf>
      <font>
        <color theme="0" tint="-0.14996795556505021"/>
      </font>
      <fill>
        <patternFill>
          <bgColor theme="0" tint="-4.9989318521683403E-2"/>
        </patternFill>
      </fill>
    </dxf>
  </dxfs>
  <tableStyles count="0" defaultTableStyle="TableStyleMedium2" defaultPivotStyle="PivotStyleLight16"/>
  <colors>
    <mruColors>
      <color rgb="FFB3BAC0"/>
      <color rgb="FF0197A9"/>
      <color rgb="FFE5EAF0"/>
      <color rgb="FF74DFD6"/>
      <color rgb="FFFAD177"/>
      <color rgb="FFC7D1DD"/>
      <color rgb="FF0097A9"/>
      <color rgb="FFCCD5E4"/>
      <color rgb="FF002D72"/>
      <color rgb="FFD9DD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ichStyles" Target="richData/rich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06/relationships/rdRichValueTypes" Target="richData/rdRichValueTyp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5" Type="http://schemas.microsoft.com/office/2017/06/relationships/rdSupportingPropertyBag" Target="richData/rdsupportingpropertybag.xml"/><Relationship Id="rId10" Type="http://schemas.openxmlformats.org/officeDocument/2006/relationships/sheetMetadata" Target="metadata.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SupportingPropertyBagStructure" Target="richData/rdsupportingpropertybagstructur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Scope Breakdown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rgbClr val="002D72"/>
            </a:solidFill>
            <a:ln>
              <a:noFill/>
            </a:ln>
            <a:effectLst/>
          </c:spPr>
          <c:invertIfNegative val="0"/>
          <c:dPt>
            <c:idx val="0"/>
            <c:invertIfNegative val="0"/>
            <c:bubble3D val="0"/>
            <c:spPr>
              <a:solidFill>
                <a:srgbClr val="C7D1DD"/>
              </a:solidFill>
              <a:ln>
                <a:noFill/>
              </a:ln>
              <a:effectLst/>
            </c:spPr>
            <c:extLst>
              <c:ext xmlns:c16="http://schemas.microsoft.com/office/drawing/2014/chart" uri="{C3380CC4-5D6E-409C-BE32-E72D297353CC}">
                <c16:uniqueId val="{00000004-9B0A-6C4B-AB1B-E785B48C81D8}"/>
              </c:ext>
            </c:extLst>
          </c:dPt>
          <c:dPt>
            <c:idx val="1"/>
            <c:invertIfNegative val="0"/>
            <c:bubble3D val="0"/>
            <c:spPr>
              <a:solidFill>
                <a:srgbClr val="FAD177"/>
              </a:solidFill>
              <a:ln>
                <a:noFill/>
              </a:ln>
              <a:effectLst/>
            </c:spPr>
            <c:extLst>
              <c:ext xmlns:c16="http://schemas.microsoft.com/office/drawing/2014/chart" uri="{C3380CC4-5D6E-409C-BE32-E72D297353CC}">
                <c16:uniqueId val="{00000003-9B0A-6C4B-AB1B-E785B48C81D8}"/>
              </c:ext>
            </c:extLst>
          </c:dPt>
          <c:dPt>
            <c:idx val="2"/>
            <c:invertIfNegative val="0"/>
            <c:bubble3D val="0"/>
            <c:spPr>
              <a:solidFill>
                <a:srgbClr val="74DFD6"/>
              </a:solidFill>
              <a:ln>
                <a:noFill/>
              </a:ln>
              <a:effectLst/>
            </c:spPr>
            <c:extLst>
              <c:ext xmlns:c16="http://schemas.microsoft.com/office/drawing/2014/chart" uri="{C3380CC4-5D6E-409C-BE32-E72D297353CC}">
                <c16:uniqueId val="{00000002-9B0A-6C4B-AB1B-E785B48C81D8}"/>
              </c:ext>
            </c:extLst>
          </c:dPt>
          <c:cat>
            <c:strRef>
              <c:f>'Carbon Footprint '!$E$5:$E$7</c:f>
              <c:strCache>
                <c:ptCount val="3"/>
                <c:pt idx="0">
                  <c:v>Scope 1 </c:v>
                </c:pt>
                <c:pt idx="1">
                  <c:v>Scope 2</c:v>
                </c:pt>
                <c:pt idx="2">
                  <c:v>Scope 3 </c:v>
                </c:pt>
              </c:strCache>
            </c:strRef>
          </c:cat>
          <c:val>
            <c:numRef>
              <c:f>'Carbon Footprint '!$F$5:$F$7</c:f>
              <c:numCache>
                <c:formatCode>0.0</c:formatCode>
                <c:ptCount val="3"/>
                <c:pt idx="0">
                  <c:v>0.61283871000000001</c:v>
                </c:pt>
                <c:pt idx="1">
                  <c:v>3.8855112399999996</c:v>
                </c:pt>
                <c:pt idx="2">
                  <c:v>98.930308759640013</c:v>
                </c:pt>
              </c:numCache>
            </c:numRef>
          </c:val>
          <c:extLst>
            <c:ext xmlns:c16="http://schemas.microsoft.com/office/drawing/2014/chart" uri="{C3380CC4-5D6E-409C-BE32-E72D297353CC}">
              <c16:uniqueId val="{00000000-9B0A-6C4B-AB1B-E785B48C81D8}"/>
            </c:ext>
          </c:extLst>
        </c:ser>
        <c:dLbls>
          <c:showLegendKey val="0"/>
          <c:showVal val="0"/>
          <c:showCatName val="0"/>
          <c:showSerName val="0"/>
          <c:showPercent val="0"/>
          <c:showBubbleSize val="0"/>
        </c:dLbls>
        <c:gapWidth val="219"/>
        <c:overlap val="-27"/>
        <c:axId val="45652927"/>
        <c:axId val="45940975"/>
      </c:barChart>
      <c:catAx>
        <c:axId val="456529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940975"/>
        <c:crosses val="autoZero"/>
        <c:auto val="1"/>
        <c:lblAlgn val="ctr"/>
        <c:lblOffset val="100"/>
        <c:noMultiLvlLbl val="0"/>
      </c:catAx>
      <c:valAx>
        <c:axId val="459409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565292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158751</xdr:colOff>
      <xdr:row>0</xdr:row>
      <xdr:rowOff>142875</xdr:rowOff>
    </xdr:from>
    <xdr:to>
      <xdr:col>1</xdr:col>
      <xdr:colOff>2986432</xdr:colOff>
      <xdr:row>0</xdr:row>
      <xdr:rowOff>974979</xdr:rowOff>
    </xdr:to>
    <xdr:pic>
      <xdr:nvPicPr>
        <xdr:cNvPr id="2" name="Picture 1">
          <a:extLst>
            <a:ext uri="{FF2B5EF4-FFF2-40B4-BE49-F238E27FC236}">
              <a16:creationId xmlns:a16="http://schemas.microsoft.com/office/drawing/2014/main" id="{E8F1B016-D350-BA41-862E-083F1AC9FD24}"/>
            </a:ext>
          </a:extLst>
        </xdr:cNvPr>
        <xdr:cNvPicPr>
          <a:picLocks noChangeAspect="1"/>
        </xdr:cNvPicPr>
      </xdr:nvPicPr>
      <xdr:blipFill>
        <a:blip xmlns:r="http://schemas.openxmlformats.org/officeDocument/2006/relationships" r:embed="rId1"/>
        <a:stretch>
          <a:fillRect/>
        </a:stretch>
      </xdr:blipFill>
      <xdr:spPr>
        <a:xfrm>
          <a:off x="401206" y="142875"/>
          <a:ext cx="2827681" cy="832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89480</xdr:colOff>
      <xdr:row>0</xdr:row>
      <xdr:rowOff>241013</xdr:rowOff>
    </xdr:from>
    <xdr:to>
      <xdr:col>1</xdr:col>
      <xdr:colOff>2924120</xdr:colOff>
      <xdr:row>0</xdr:row>
      <xdr:rowOff>1076619</xdr:rowOff>
    </xdr:to>
    <xdr:pic>
      <xdr:nvPicPr>
        <xdr:cNvPr id="3" name="Picture 2">
          <a:extLst>
            <a:ext uri="{FF2B5EF4-FFF2-40B4-BE49-F238E27FC236}">
              <a16:creationId xmlns:a16="http://schemas.microsoft.com/office/drawing/2014/main" id="{77EA7665-2CA8-3D4C-B3B4-AADB3C9FC5F5}"/>
            </a:ext>
          </a:extLst>
        </xdr:cNvPr>
        <xdr:cNvPicPr>
          <a:picLocks noChangeAspect="1"/>
        </xdr:cNvPicPr>
      </xdr:nvPicPr>
      <xdr:blipFill>
        <a:blip xmlns:r="http://schemas.openxmlformats.org/officeDocument/2006/relationships" r:embed="rId1"/>
        <a:stretch>
          <a:fillRect/>
        </a:stretch>
      </xdr:blipFill>
      <xdr:spPr>
        <a:xfrm>
          <a:off x="435844" y="241013"/>
          <a:ext cx="2834640" cy="8356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66386</xdr:colOff>
      <xdr:row>0</xdr:row>
      <xdr:rowOff>190501</xdr:rowOff>
    </xdr:from>
    <xdr:to>
      <xdr:col>1</xdr:col>
      <xdr:colOff>2901026</xdr:colOff>
      <xdr:row>0</xdr:row>
      <xdr:rowOff>1023927</xdr:rowOff>
    </xdr:to>
    <xdr:pic>
      <xdr:nvPicPr>
        <xdr:cNvPr id="3" name="Picture 2">
          <a:extLst>
            <a:ext uri="{FF2B5EF4-FFF2-40B4-BE49-F238E27FC236}">
              <a16:creationId xmlns:a16="http://schemas.microsoft.com/office/drawing/2014/main" id="{511547C1-ABA3-AA49-9902-EFEACBC13730}"/>
            </a:ext>
          </a:extLst>
        </xdr:cNvPr>
        <xdr:cNvPicPr>
          <a:picLocks noChangeAspect="1"/>
        </xdr:cNvPicPr>
      </xdr:nvPicPr>
      <xdr:blipFill>
        <a:blip xmlns:r="http://schemas.openxmlformats.org/officeDocument/2006/relationships" r:embed="rId1"/>
        <a:stretch>
          <a:fillRect/>
        </a:stretch>
      </xdr:blipFill>
      <xdr:spPr>
        <a:xfrm>
          <a:off x="412750" y="190501"/>
          <a:ext cx="2834640" cy="833426"/>
        </a:xfrm>
        <a:prstGeom prst="rect">
          <a:avLst/>
        </a:prstGeom>
      </xdr:spPr>
    </xdr:pic>
    <xdr:clientData/>
  </xdr:twoCellAnchor>
  <xdr:twoCellAnchor>
    <xdr:from>
      <xdr:col>3</xdr:col>
      <xdr:colOff>559955</xdr:colOff>
      <xdr:row>8</xdr:row>
      <xdr:rowOff>8083</xdr:rowOff>
    </xdr:from>
    <xdr:to>
      <xdr:col>7</xdr:col>
      <xdr:colOff>86591</xdr:colOff>
      <xdr:row>16</xdr:row>
      <xdr:rowOff>142010</xdr:rowOff>
    </xdr:to>
    <xdr:graphicFrame macro="">
      <xdr:nvGraphicFramePr>
        <xdr:cNvPr id="9" name="Chart 8">
          <a:extLst>
            <a:ext uri="{FF2B5EF4-FFF2-40B4-BE49-F238E27FC236}">
              <a16:creationId xmlns:a16="http://schemas.microsoft.com/office/drawing/2014/main" id="{E76F37D7-EA9D-114B-9422-301EC5BA10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277091</xdr:colOff>
      <xdr:row>0</xdr:row>
      <xdr:rowOff>219363</xdr:rowOff>
    </xdr:from>
    <xdr:to>
      <xdr:col>2</xdr:col>
      <xdr:colOff>225367</xdr:colOff>
      <xdr:row>0</xdr:row>
      <xdr:rowOff>1052789</xdr:rowOff>
    </xdr:to>
    <xdr:pic>
      <xdr:nvPicPr>
        <xdr:cNvPr id="4" name="Picture 3">
          <a:extLst>
            <a:ext uri="{FF2B5EF4-FFF2-40B4-BE49-F238E27FC236}">
              <a16:creationId xmlns:a16="http://schemas.microsoft.com/office/drawing/2014/main" id="{33E08CB2-7D9D-443A-BD3F-386BE20D7889}"/>
            </a:ext>
          </a:extLst>
        </xdr:cNvPr>
        <xdr:cNvPicPr>
          <a:picLocks noChangeAspect="1"/>
        </xdr:cNvPicPr>
      </xdr:nvPicPr>
      <xdr:blipFill>
        <a:blip xmlns:r="http://schemas.openxmlformats.org/officeDocument/2006/relationships" r:embed="rId1"/>
        <a:stretch>
          <a:fillRect/>
        </a:stretch>
      </xdr:blipFill>
      <xdr:spPr>
        <a:xfrm>
          <a:off x="277091" y="219363"/>
          <a:ext cx="2834640" cy="8334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4331</xdr:colOff>
      <xdr:row>0</xdr:row>
      <xdr:rowOff>191943</xdr:rowOff>
    </xdr:from>
    <xdr:to>
      <xdr:col>2</xdr:col>
      <xdr:colOff>2489751</xdr:colOff>
      <xdr:row>0</xdr:row>
      <xdr:rowOff>1024047</xdr:rowOff>
    </xdr:to>
    <xdr:pic>
      <xdr:nvPicPr>
        <xdr:cNvPr id="3" name="Picture 2">
          <a:extLst>
            <a:ext uri="{FF2B5EF4-FFF2-40B4-BE49-F238E27FC236}">
              <a16:creationId xmlns:a16="http://schemas.microsoft.com/office/drawing/2014/main" id="{F2754F2B-E8DB-034B-BFCD-B790BE7E7497}"/>
            </a:ext>
          </a:extLst>
        </xdr:cNvPr>
        <xdr:cNvPicPr>
          <a:picLocks noChangeAspect="1"/>
        </xdr:cNvPicPr>
      </xdr:nvPicPr>
      <xdr:blipFill>
        <a:blip xmlns:r="http://schemas.openxmlformats.org/officeDocument/2006/relationships" r:embed="rId1"/>
        <a:stretch>
          <a:fillRect/>
        </a:stretch>
      </xdr:blipFill>
      <xdr:spPr>
        <a:xfrm>
          <a:off x="350695" y="191943"/>
          <a:ext cx="2831783" cy="8321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333375</xdr:colOff>
      <xdr:row>0</xdr:row>
      <xdr:rowOff>63499</xdr:rowOff>
    </xdr:from>
    <xdr:to>
      <xdr:col>3</xdr:col>
      <xdr:colOff>1241123</xdr:colOff>
      <xdr:row>0</xdr:row>
      <xdr:rowOff>1526539</xdr:rowOff>
    </xdr:to>
    <xdr:pic>
      <xdr:nvPicPr>
        <xdr:cNvPr id="2" name="Picture 1">
          <a:extLst>
            <a:ext uri="{FF2B5EF4-FFF2-40B4-BE49-F238E27FC236}">
              <a16:creationId xmlns:a16="http://schemas.microsoft.com/office/drawing/2014/main" id="{3CC342B2-2841-514C-BB25-04369FB44EE9}"/>
            </a:ext>
          </a:extLst>
        </xdr:cNvPr>
        <xdr:cNvPicPr>
          <a:picLocks noChangeAspect="1"/>
        </xdr:cNvPicPr>
      </xdr:nvPicPr>
      <xdr:blipFill>
        <a:blip xmlns:r="http://schemas.openxmlformats.org/officeDocument/2006/relationships" r:embed="rId1"/>
        <a:stretch>
          <a:fillRect/>
        </a:stretch>
      </xdr:blipFill>
      <xdr:spPr>
        <a:xfrm>
          <a:off x="333375" y="63499"/>
          <a:ext cx="4971748" cy="1463040"/>
        </a:xfrm>
        <a:prstGeom prst="rect">
          <a:avLst/>
        </a:prstGeom>
      </xdr:spPr>
    </xdr:pic>
    <xdr:clientData/>
  </xdr:twoCellAnchor>
</xdr:wsDr>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s>
</rvTypesInfo>
</file>

<file path=xl/richData/rdrichvalue.xml><?xml version="1.0" encoding="utf-8"?>
<rvData xmlns="http://schemas.microsoft.com/office/spreadsheetml/2017/richdata" count="26">
  <rv s="0">
    <v>0</v>
    <v>GBP/USD</v>
    <v>2</v>
    <v>3</v>
    <v>Finance</v>
    <v>4</v>
    <v>en-GB</v>
    <v>avyjhw</v>
    <v>268435456</v>
    <v>1</v>
    <v>Powered by Refinitiv</v>
    <v>1.4248000000000001</v>
    <v>1.2997000000000001</v>
    <v>2.0000000000000001E-4</v>
    <v>1.5249999999999999E-4</v>
    <v>USD</v>
    <v>GBP</v>
    <v>1.3137000000000001</v>
    <v>Currency Pair</v>
    <v>44655.63689814815</v>
    <v>1.3093999999999999</v>
    <v>UK Pound Sterling/US Dollar FX Spot Rate</v>
    <v>1.3111999999999999</v>
    <v>1.3111999999999999</v>
    <v>1.3113999999999999</v>
    <v>GBPUSD</v>
    <v>GBP/USD</v>
  </rv>
  <rv s="1">
    <v>0</v>
  </rv>
  <rv s="0">
    <v>0</v>
    <v>GBP/EUR</v>
    <v>2</v>
    <v>5</v>
    <v>Finance</v>
    <v>4</v>
    <v>en-GB</v>
    <v>avycmw</v>
    <v>268435456</v>
    <v>1</v>
    <v>Powered by Refinitiv</v>
    <v>1.2191000000000001</v>
    <v>1.1463000000000001</v>
    <v>6.4999999999999997E-3</v>
    <v>5.4810000000000006E-3</v>
    <v>EUR</v>
    <v>GBP</v>
    <v>1.1951000000000001</v>
    <v>Currency Pair</v>
    <v>44655.63689814815</v>
    <v>1.1861999999999999</v>
    <v>UK Pound Sterling/Euro FX Cross Rate</v>
    <v>1.1859</v>
    <v>1.1859</v>
    <v>1.1923999999999999</v>
    <v>GBPEUR</v>
    <v>GBP/EUR</v>
  </rv>
  <rv s="1">
    <v>2</v>
  </rv>
  <rv s="0">
    <v>0</v>
    <v>GBP/NOK</v>
    <v>2</v>
    <v>6</v>
    <v>Finance</v>
    <v>4</v>
    <v>en-GB</v>
    <v>avygk2</v>
    <v>268435456</v>
    <v>1</v>
    <v>Powered by Refinitiv</v>
    <v>12.4175</v>
    <v>11.2272</v>
    <v>-5.6800000000000003E-2</v>
    <v>-4.9499999999999995E-3</v>
    <v>NOK</v>
    <v>GBP</v>
    <v>11.5076</v>
    <v>Currency Pair</v>
    <v>44655.636932870373</v>
    <v>11.3316</v>
    <v>UK Pound Sterling/Norwegian Krone FX Cross Rate</v>
    <v>11.473800000000001</v>
    <v>11.473800000000001</v>
    <v>11.417</v>
    <v>GBPNOK</v>
    <v>GBP/NOK</v>
  </rv>
  <rv s="1">
    <v>4</v>
  </rv>
  <rv s="0">
    <v>0</v>
    <v>GBP/CNY</v>
    <v>2</v>
    <v>7</v>
    <v>Finance</v>
    <v>4</v>
    <v>en-GB</v>
    <v>avybkr</v>
    <v>268435456</v>
    <v>1</v>
    <v>Powered by Refinitiv</v>
    <v>9.1517999999999997</v>
    <v>8.2477999999999998</v>
    <v>2.5999999999999999E-3</v>
    <v>3.1169999999999999E-4</v>
    <v>CNY</v>
    <v>GBP</v>
    <v>8.3583999999999996</v>
    <v>Currency Pair</v>
    <v>44655.636944444443</v>
    <v>8.3325999999999993</v>
    <v>UK Pound Sterling/Chinese Renminbi FX Cross Rate</v>
    <v>8.3424999999999994</v>
    <v>8.3424999999999994</v>
    <v>8.3451000000000004</v>
    <v>GBPCNY</v>
    <v>GBP/CNY</v>
  </rv>
  <rv s="1">
    <v>6</v>
  </rv>
  <rv s="0">
    <v>0</v>
    <v>GBP/HKD</v>
    <v>2</v>
    <v>8</v>
    <v>Finance</v>
    <v>4</v>
    <v>en-GB</v>
    <v>avyddm</v>
    <v>268435456</v>
    <v>1</v>
    <v>Powered by Refinitiv</v>
    <v>11.057700000000001</v>
    <v>10.175700000000001</v>
    <v>4.4000000000000003E-3</v>
    <v>4.284E-4</v>
    <v>HKD</v>
    <v>GBP</v>
    <v>10.292999999999999</v>
    <v>Currency Pair</v>
    <v>44655.636921296296</v>
    <v>10.259</v>
    <v>UK Pound Sterling/Hong Kong Dollar FX Cross Rate</v>
    <v>10.2712</v>
    <v>10.2712</v>
    <v>10.275600000000001</v>
    <v>GBPHKD</v>
    <v>GBP/HKD</v>
  </rv>
  <rv s="1">
    <v>8</v>
  </rv>
  <rv s="0">
    <v>0</v>
    <v>GBP/SGD</v>
    <v>2</v>
    <v>9</v>
    <v>Finance</v>
    <v>4</v>
    <v>en-GB</v>
    <v>avyi4c</v>
    <v>268435456</v>
    <v>1</v>
    <v>Powered by Refinitiv</v>
    <v>1.8927</v>
    <v>1.7712000000000001</v>
    <v>2.0000000000000001E-4</v>
    <v>1.125E-4</v>
    <v>SGD</v>
    <v>GBP</v>
    <v>1.7824</v>
    <v>Currency Pair</v>
    <v>44655.63685185185</v>
    <v>1.7774000000000001</v>
    <v>UK Pound Sterling/Singapore Dollar FX Cross Rate</v>
    <v>1.7782</v>
    <v>1.7782</v>
    <v>1.7784</v>
    <v>GBPSGD</v>
    <v>GBP/SGD</v>
  </rv>
  <rv s="1">
    <v>10</v>
  </rv>
  <rv s="0">
    <v>0</v>
    <v>GBP/ARS</v>
    <v>2</v>
    <v>10</v>
    <v>Finance</v>
    <v>4</v>
    <v>en-GB</v>
    <v>avy9p2</v>
    <v>268435456</v>
    <v>1</v>
    <v>Powered by Refinitiv</v>
    <v>146.44280000000001</v>
    <v>125.93980000000001</v>
    <v>0.58620000000000005</v>
    <v>4.0229999999999997E-3</v>
    <v>ARS</v>
    <v>GBP</v>
    <v>146.44280000000001</v>
    <v>Currency Pair</v>
    <v>44655.636874999997</v>
    <v>145.5136</v>
    <v>UK Pound Sterling/Argentine Peso FX Cross Rate</v>
    <v>145.70050000000001</v>
    <v>145.70050000000001</v>
    <v>146.2867</v>
    <v>GBPARS</v>
    <v>GBP/ARS</v>
  </rv>
  <rv s="1">
    <v>12</v>
  </rv>
  <rv s="0">
    <v>0</v>
    <v>GBP/IDR</v>
    <v>2</v>
    <v>11</v>
    <v>Finance</v>
    <v>4</v>
    <v>en-GB</v>
    <v>avydp2</v>
    <v>268435456</v>
    <v>1</v>
    <v>Powered by Refinitiv</v>
    <v>20424.36</v>
    <v>18608.439999999999</v>
    <v>-10</v>
    <v>-5.3089999999999995E-4</v>
    <v>IDR</v>
    <v>GBP</v>
    <v>18864.73</v>
    <v>Currency Pair</v>
    <v>44655.636921296296</v>
    <v>18797.75</v>
    <v>UK Pound Sterling/Indonesian Rupiah FX Cross Rate</v>
    <v>18835.39</v>
    <v>18835.39</v>
    <v>18825.39</v>
    <v>GBPIDR</v>
    <v>GBP/IDR</v>
  </rv>
  <rv s="1">
    <v>14</v>
  </rv>
  <rv s="0">
    <v>0</v>
    <v>GBP/COP</v>
    <v>2</v>
    <v>12</v>
    <v>Finance</v>
    <v>4</v>
    <v>en-GB</v>
    <v>avybnm</v>
    <v>268435456</v>
    <v>1</v>
    <v>Powered by Refinitiv</v>
    <v>5545</v>
    <v>4848</v>
    <v>-51</v>
    <v>-1.0388999999999999E-2</v>
    <v>COP</v>
    <v>GBP</v>
    <v>4918</v>
    <v>Currency Pair</v>
    <v>44655.636921296296</v>
    <v>4848</v>
    <v>UK Pound Sterling/Colombian Peso FX Cross Rate</v>
    <v>4909</v>
    <v>4909</v>
    <v>4858</v>
    <v>GBPCOP</v>
    <v>GBP/COP</v>
  </rv>
  <rv s="1">
    <v>16</v>
  </rv>
  <rv s="0">
    <v>0</v>
    <v>GBP/MXN</v>
    <v>2</v>
    <v>13</v>
    <v>Finance</v>
    <v>4</v>
    <v>en-GB</v>
    <v>avyfqh</v>
    <v>268435456</v>
    <v>1</v>
    <v>Powered by Refinitiv</v>
    <v>29.463000000000001</v>
    <v>25.879100000000001</v>
    <v>-0.1235</v>
    <v>-4.7489999999999997E-3</v>
    <v>MXN</v>
    <v>GBP</v>
    <v>26.0566</v>
    <v>Currency Pair</v>
    <v>44655.63689814815</v>
    <v>25.880500000000001</v>
    <v>UK Pound Sterling/Mexican Peso FX Cross Rate</v>
    <v>26.0077</v>
    <v>26.0077</v>
    <v>25.8842</v>
    <v>GBPMXN</v>
    <v>GBP/MXN</v>
  </rv>
  <rv s="1">
    <v>18</v>
  </rv>
  <rv s="0">
    <v>0</v>
    <v>GBP/AED</v>
    <v>2</v>
    <v>14</v>
    <v>Finance</v>
    <v>4</v>
    <v>en-GB</v>
    <v>avyjf2</v>
    <v>268435456</v>
    <v>1</v>
    <v>Powered by Refinitiv</v>
    <v>5.2323000000000004</v>
    <v>4.7732999999999999</v>
    <v>1.5E-3</v>
    <v>3.1149999999999998E-4</v>
    <v>AED</v>
    <v>GBP</v>
    <v>4.8247</v>
    <v>Currency Pair</v>
    <v>44655.636921296296</v>
    <v>4.8101000000000003</v>
    <v>UK Pound Sterling/UAE Dirham FX Cross Rate</v>
    <v>4.8155000000000001</v>
    <v>4.8155000000000001</v>
    <v>4.8170000000000002</v>
    <v>GBPAED</v>
    <v>GBP/AED</v>
  </rv>
  <rv s="1">
    <v>20</v>
  </rv>
  <rv s="0">
    <v>0</v>
    <v>GBP/KES</v>
    <v>2</v>
    <v>15</v>
    <v>Finance</v>
    <v>4</v>
    <v>en-GB</v>
    <v>avyea2</v>
    <v>268435456</v>
    <v>1</v>
    <v>Powered by Refinitiv</v>
    <v>155.76480000000001</v>
    <v>146.23060000000001</v>
    <v>0.1116</v>
    <v>7.404E-4</v>
    <v>KES</v>
    <v>GBP</v>
    <v>151.05250000000001</v>
    <v>Currency Pair</v>
    <v>44655.636921296296</v>
    <v>150.8004</v>
    <v>UK Pound Sterling/Kenyan Shilling FX Cross Rate</v>
    <v>150.72239999999999</v>
    <v>150.72239999999999</v>
    <v>150.834</v>
    <v>GBPKES</v>
    <v>GBP/KES</v>
  </rv>
  <rv s="1">
    <v>22</v>
  </rv>
  <rv s="0">
    <v>0</v>
    <v>GBP/NGN</v>
    <v>2</v>
    <v>16</v>
    <v>Finance</v>
    <v>4</v>
    <v>en-GB</v>
    <v>avygh7</v>
    <v>268435456</v>
    <v>1</v>
    <v>Powered by Refinitiv</v>
    <v>585.74339999999995</v>
    <v>520.09770000000003</v>
    <v>8.3000000000000004E-2</v>
    <v>1.5249999999999999E-4</v>
    <v>NGN</v>
    <v>GBP</v>
    <v>545.47450000000003</v>
    <v>Currency Pair</v>
    <v>44655.63689814815</v>
    <v>544.71040000000005</v>
    <v>UK Pound Sterling/Nigerian Naira FX Cross Rate</v>
    <v>544.43650000000002</v>
    <v>544.43650000000002</v>
    <v>544.51949999999999</v>
    <v>GBPNGN</v>
    <v>GBP/NGN</v>
  </rv>
  <rv s="1">
    <v>24</v>
  </rv>
</rvData>
</file>

<file path=xl/richData/rdrichvaluestructure.xml><?xml version="1.0" encoding="utf-8"?>
<rvStructures xmlns="http://schemas.microsoft.com/office/spreadsheetml/2017/richdata" count="2">
  <s t="_linkedentitycore">
    <k n="_Display" t="spb"/>
    <k n="_DisplayString" t="s"/>
    <k n="_Flags" t="spb"/>
    <k n="_Format" t="spb"/>
    <k n="_Icon" t="s"/>
    <k n="_SubLabel" t="spb"/>
    <k n="%EntityCulture" t="s"/>
    <k n="%EntityId" t="s"/>
    <k n="%EntityServiceId"/>
    <k n="%IsRefreshable" t="b"/>
    <k n="%ProviderInfo" t="s"/>
    <k n="52 week high"/>
    <k n="52 week low"/>
    <k n="Change"/>
    <k n="Change (%)"/>
    <k n="Currency" t="s"/>
    <k n="From currency" t="s"/>
    <k n="High"/>
    <k n="Instrument type" t="s"/>
    <k n="Last trade time"/>
    <k n="Low"/>
    <k n="Name" t="s"/>
    <k n="Open"/>
    <k n="Previous close"/>
    <k n="Price"/>
    <k n="Ticker symbol" t="s"/>
    <k n="UniqueName" t="s"/>
  </s>
  <s t="_linkedentity">
    <k n="%cvi" t="r"/>
  </s>
</rvStructures>
</file>

<file path=xl/richData/rdsupportingpropertybag.xml><?xml version="1.0" encoding="utf-8"?>
<supportingPropertyBags xmlns="http://schemas.microsoft.com/office/spreadsheetml/2017/richdata2">
  <spbArrays count="1">
    <a count="27">
      <v t="s">%EntityServiceId</v>
      <v t="s">_Format</v>
      <v t="s">%IsRefreshable</v>
      <v t="s">%EntityCulture</v>
      <v t="s">%EntityId</v>
      <v t="s">_Icon</v>
      <v t="s">_Display</v>
      <v t="s">Name</v>
      <v t="s">Price</v>
      <v t="s">_SubLabel</v>
      <v t="s">Last trade time</v>
      <v t="s">Ticker symbol</v>
      <v t="s">Change</v>
      <v t="s">Change (%)</v>
      <v t="s">Currency</v>
      <v t="s">From currency</v>
      <v t="s">Previous close</v>
      <v t="s">Open</v>
      <v t="s">High</v>
      <v t="s">Low</v>
      <v t="s">52 week high</v>
      <v t="s">52 week low</v>
      <v t="s">Instrument type</v>
      <v t="s">_Flags</v>
      <v t="s">UniqueName</v>
      <v t="s">_DisplayString</v>
      <v t="s">%ProviderInfo</v>
    </a>
  </spbArrays>
  <spbData count="17">
    <spb s="0">
      <v>0</v>
      <v>Name</v>
    </spb>
    <spb s="1">
      <v>0</v>
      <v>0</v>
      <v>0</v>
    </spb>
    <spb s="2">
      <v>1</v>
      <v>1</v>
    </spb>
    <spb s="3">
      <v>1</v>
      <v>1</v>
      <v>2</v>
      <v>1</v>
      <v>1</v>
      <v>1</v>
      <v>3</v>
      <v>1</v>
      <v>1</v>
      <v>1</v>
      <v>4</v>
      <v>5</v>
    </spb>
    <spb s="4">
      <v>GMT</v>
    </spb>
    <spb s="3">
      <v>6</v>
      <v>6</v>
      <v>2</v>
      <v>6</v>
      <v>6</v>
      <v>6</v>
      <v>3</v>
      <v>6</v>
      <v>6</v>
      <v>6</v>
      <v>4</v>
      <v>5</v>
    </spb>
    <spb s="3">
      <v>7</v>
      <v>7</v>
      <v>2</v>
      <v>7</v>
      <v>7</v>
      <v>7</v>
      <v>3</v>
      <v>7</v>
      <v>7</v>
      <v>7</v>
      <v>4</v>
      <v>5</v>
    </spb>
    <spb s="3">
      <v>8</v>
      <v>8</v>
      <v>2</v>
      <v>8</v>
      <v>8</v>
      <v>8</v>
      <v>3</v>
      <v>8</v>
      <v>8</v>
      <v>8</v>
      <v>4</v>
      <v>5</v>
    </spb>
    <spb s="3">
      <v>9</v>
      <v>9</v>
      <v>2</v>
      <v>9</v>
      <v>9</v>
      <v>9</v>
      <v>3</v>
      <v>9</v>
      <v>9</v>
      <v>9</v>
      <v>4</v>
      <v>5</v>
    </spb>
    <spb s="3">
      <v>10</v>
      <v>10</v>
      <v>2</v>
      <v>10</v>
      <v>10</v>
      <v>10</v>
      <v>3</v>
      <v>10</v>
      <v>10</v>
      <v>10</v>
      <v>4</v>
      <v>5</v>
    </spb>
    <spb s="3">
      <v>11</v>
      <v>11</v>
      <v>2</v>
      <v>11</v>
      <v>11</v>
      <v>11</v>
      <v>3</v>
      <v>11</v>
      <v>11</v>
      <v>11</v>
      <v>4</v>
      <v>5</v>
    </spb>
    <spb s="3">
      <v>12</v>
      <v>12</v>
      <v>2</v>
      <v>12</v>
      <v>12</v>
      <v>12</v>
      <v>3</v>
      <v>12</v>
      <v>12</v>
      <v>12</v>
      <v>4</v>
      <v>5</v>
    </spb>
    <spb s="3">
      <v>13</v>
      <v>13</v>
      <v>2</v>
      <v>13</v>
      <v>13</v>
      <v>13</v>
      <v>3</v>
      <v>13</v>
      <v>13</v>
      <v>13</v>
      <v>4</v>
      <v>5</v>
    </spb>
    <spb s="3">
      <v>14</v>
      <v>14</v>
      <v>2</v>
      <v>14</v>
      <v>14</v>
      <v>14</v>
      <v>3</v>
      <v>14</v>
      <v>14</v>
      <v>14</v>
      <v>4</v>
      <v>5</v>
    </spb>
    <spb s="3">
      <v>15</v>
      <v>15</v>
      <v>2</v>
      <v>15</v>
      <v>15</v>
      <v>15</v>
      <v>3</v>
      <v>15</v>
      <v>15</v>
      <v>15</v>
      <v>4</v>
      <v>5</v>
    </spb>
    <spb s="3">
      <v>16</v>
      <v>16</v>
      <v>2</v>
      <v>16</v>
      <v>16</v>
      <v>16</v>
      <v>3</v>
      <v>16</v>
      <v>16</v>
      <v>16</v>
      <v>4</v>
      <v>5</v>
    </spb>
    <spb s="3">
      <v>17</v>
      <v>17</v>
      <v>2</v>
      <v>17</v>
      <v>17</v>
      <v>17</v>
      <v>3</v>
      <v>17</v>
      <v>17</v>
      <v>17</v>
      <v>4</v>
      <v>5</v>
    </spb>
  </spbData>
</supportingPropertyBags>
</file>

<file path=xl/richData/rdsupportingpropertybagstructure.xml><?xml version="1.0" encoding="utf-8"?>
<spbStructures xmlns="http://schemas.microsoft.com/office/spreadsheetml/2017/richdata2" count="5">
  <s>
    <k n="^Order" t="spba"/>
    <k n="TitleProperty" t="s"/>
  </s>
  <s>
    <k n="ShowInCardView" t="b"/>
    <k n="ShowInDotNotation" t="b"/>
    <k n="ShowInAutoComplete" t="b"/>
  </s>
  <s>
    <k n="UniqueName" t="spb"/>
    <k n="`%ProviderInfo" t="spb"/>
  </s>
  <s>
    <k n="Low" t="i"/>
    <k n="High" t="i"/>
    <k n="Name" t="i"/>
    <k n="Open" t="i"/>
    <k n="Price" t="i"/>
    <k n="Change" t="i"/>
    <k n="Change (%)" t="i"/>
    <k n="52 week low" t="i"/>
    <k n="52 week high" t="i"/>
    <k n="Previous close" t="i"/>
    <k n="Last trade time" t="i"/>
    <k n="`%EntityServiceId" t="i"/>
  </s>
  <s>
    <k n="Last trade time"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16">
    <x:dxf>
      <x:numFmt numFmtId="176" formatCode="_([$$-409]* #,##0.00_);_([$$-409]* \(#,##0.00\);_([$$-409]* &quot;-&quot;??_);_(@_)"/>
    </x:dxf>
    <x:dxf>
      <x:numFmt numFmtId="14" formatCode="0.00%"/>
    </x:dxf>
    <x:dxf>
      <x:numFmt numFmtId="27" formatCode="dd/mm/yyyy\ hh:mm"/>
    </x:dxf>
    <x:dxf>
      <x:numFmt numFmtId="2" formatCode="0.00"/>
    </x:dxf>
    <x:dxf>
      <x:numFmt numFmtId="175" formatCode="_([$€-2]\ * #,##0.00_);_([$€-2]\ * \(#,##0.00\);_([$€-2]\ * &quot;-&quot;??_);_(@_)"/>
    </x:dxf>
    <x:dxf>
      <x:numFmt numFmtId="174" formatCode="_ [$¥-804]* #,##0.00_ ;_ [$¥-804]* \-#,##0.00_ ;_ [$¥-804]* &quot;-&quot;??_ ;_ @_ "/>
    </x:dxf>
    <x:dxf>
      <x:numFmt numFmtId="173" formatCode="_-[$$-2C0A]\ * #,##0.00_-;\-[$$-2C0A]\ * #,##0.00_-;_-[$$-2C0A]\ * &quot;-&quot;??_-;_-@_-"/>
    </x:dxf>
    <x:dxf>
      <x:numFmt numFmtId="172" formatCode="_-[$$-80A]* #,##0.00_-;\-[$$-80A]* #,##0.00_-;_-[$$-80A]* &quot;-&quot;??_-;_-@_-"/>
    </x:dxf>
    <x:dxf>
      <x:numFmt numFmtId="171" formatCode="_-[$$-1004]* #,##0.00_-;\-[$$-1004]* #,##0.00_-;_-[$$-1004]* &quot;-&quot;??_-;_-@_-"/>
    </x:dxf>
    <x:dxf>
      <x:numFmt numFmtId="170" formatCode="_-[$Rp-3809]* #,##0.00_-;\-[$Rp-3809]* #,##0.00_-;_-[$Rp-3809]* &quot;-&quot;??_-;_-@_-"/>
    </x:dxf>
    <x:dxf>
      <x:numFmt numFmtId="169" formatCode="_ [$kr-103B]\ * #,##0.00_ ;_ [$kr-103B]\ * \-#,##0.00_ ;_ [$kr-103B]\ * &quot;-&quot;??_ ;_ @_ "/>
    </x:dxf>
    <x:dxf>
      <x:numFmt numFmtId="168" formatCode="_-[$$-3C09]* #,##0.00_-;\-[$$-3C09]* #,##0.00_-;_-[$$-3C09]* &quot;-&quot;??_-;_-@_-"/>
    </x:dxf>
    <x:dxf>
      <x:numFmt numFmtId="167" formatCode="_-[$₦-466]\ * #,##0.00_-;\-[$₦-466]\ * #,##0.00_-;_-[$₦-466]\ * &quot;-&quot;??_-;_-@_-"/>
    </x:dxf>
    <x:dxf>
      <x:numFmt numFmtId="166" formatCode="_-[$Ksh-441]\ * #,##0.00_-;\-[$Ksh-441]\ * #,##0.00_-;_-[$Ksh-441]\ * &quot;-&quot;??_-;_-@_-"/>
    </x:dxf>
    <x:dxf>
      <x:numFmt numFmtId="165" formatCode="_-[$$-240A]\ * #,##0.00_-;\-[$$-240A]\ * #,##0.00_-;_-[$$-240A]\ * &quot;-&quot;??_-;_-@_-"/>
    </x:dxf>
    <x:dxf>
      <x:numFmt numFmtId="164" formatCode="_-* #,##0.00\ [$د.إ.‏-3801]_-;\-* #,##0.00\ [$د.إ.‏-3801]_-;_-* &quot;-&quot;??\ [$د.إ.‏-3801]_-;_-@_-"/>
    </x:dxf>
  </dxfs>
  <richProperties>
    <rPr n="IsTitleField" t="b"/>
  </richProperties>
  <richStyles>
    <rSty dxfid="0"/>
    <rSty>
      <rpv i="0">1</rpv>
    </rSty>
    <rSty dxfid="1"/>
    <rSty dxfid="2"/>
    <rSty dxfid="3"/>
    <rSty dxfid="4"/>
    <rSty dxfid="10"/>
    <rSty dxfid="5"/>
    <rSty dxfid="11"/>
    <rSty dxfid="8"/>
    <rSty dxfid="6"/>
    <rSty dxfid="9"/>
    <rSty dxfid="14"/>
    <rSty dxfid="7"/>
    <rSty dxfid="15"/>
    <rSty dxfid="13"/>
    <rSty dxfid="12"/>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seenergysolutions.co.uk/carbon-footprint-calculator" TargetMode="External"/><Relationship Id="rId1" Type="http://schemas.openxmlformats.org/officeDocument/2006/relationships/hyperlink" Target="https://www.sseenergysolutions.co.uk/file/carbon-footprint-calculator-surve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info.eco-act.com/hubfs/0%20-%20Downloads/Homeworking%20emissions%20whitepaper/Homeworking%20Emissions%20Whitepaper%202020.pdf" TargetMode="External"/><Relationship Id="rId13" Type="http://schemas.openxmlformats.org/officeDocument/2006/relationships/drawing" Target="../drawings/drawing5.xml"/><Relationship Id="rId3" Type="http://schemas.openxmlformats.org/officeDocument/2006/relationships/hyperlink" Target="https://info.eco-act.com/hubfs/0%20-%20Downloads/Homeworking%20emissions%20whitepaper/Homeworking%20Emissions%20Whitepaper%202020.pdf" TargetMode="External"/><Relationship Id="rId7" Type="http://schemas.openxmlformats.org/officeDocument/2006/relationships/hyperlink" Target="https://info.eco-act.com/hubfs/0%20-%20Downloads/Homeworking%20emissions%20whitepaper/Homeworking%20Emissions%20Whitepaper%202020.pdf" TargetMode="External"/><Relationship Id="rId12" Type="http://schemas.openxmlformats.org/officeDocument/2006/relationships/printerSettings" Target="../printerSettings/printerSettings4.bin"/><Relationship Id="rId2" Type="http://schemas.openxmlformats.org/officeDocument/2006/relationships/hyperlink" Target="https://info.eco-act.com/hubfs/0%20-%20Downloads/Homeworking%20emissions%20whitepaper/Homeworking%20Emissions%20Whitepaper%202020.pdf" TargetMode="External"/><Relationship Id="rId1" Type="http://schemas.openxmlformats.org/officeDocument/2006/relationships/hyperlink" Target="https://quantis-suite.com/Scope-3-Evaluator/" TargetMode="External"/><Relationship Id="rId6" Type="http://schemas.openxmlformats.org/officeDocument/2006/relationships/hyperlink" Target="https://info.eco-act.com/hubfs/0%20-%20Downloads/Homeworking%20emissions%20whitepaper/Homeworking%20Emissions%20Whitepaper%202020.pdf" TargetMode="External"/><Relationship Id="rId11" Type="http://schemas.openxmlformats.org/officeDocument/2006/relationships/hyperlink" Target="https://info.eco-act.com/hubfs/0%20-%20Downloads/Homeworking%20emissions%20whitepaper/Homeworking%20Emissions%20Whitepaper%202020.pdf" TargetMode="External"/><Relationship Id="rId5" Type="http://schemas.openxmlformats.org/officeDocument/2006/relationships/hyperlink" Target="https://info.eco-act.com/hubfs/0%20-%20Downloads/Homeworking%20emissions%20whitepaper/Homeworking%20Emissions%20Whitepaper%202020.pdf" TargetMode="External"/><Relationship Id="rId10" Type="http://schemas.openxmlformats.org/officeDocument/2006/relationships/hyperlink" Target="https://info.eco-act.com/hubfs/0%20-%20Downloads/Homeworking%20emissions%20whitepaper/Homeworking%20Emissions%20Whitepaper%202020.pdf" TargetMode="External"/><Relationship Id="rId4" Type="http://schemas.openxmlformats.org/officeDocument/2006/relationships/hyperlink" Target="https://info.eco-act.com/hubfs/0%20-%20Downloads/Homeworking%20emissions%20whitepaper/Homeworking%20Emissions%20Whitepaper%202020.pdf" TargetMode="External"/><Relationship Id="rId9" Type="http://schemas.openxmlformats.org/officeDocument/2006/relationships/hyperlink" Target="https://info.eco-act.com/hubfs/0%20-%20Downloads/Homeworking%20emissions%20whitepaper/Homeworking%20Emissions%20Whitepaper%202020.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A216F-35E0-4891-B41A-6BD637AEDC4E}">
  <sheetPr>
    <tabColor rgb="FFB3BAC0"/>
  </sheetPr>
  <dimension ref="A1:BW12"/>
  <sheetViews>
    <sheetView showGridLines="0" zoomScaleNormal="100" workbookViewId="0">
      <selection activeCell="F2" sqref="F2"/>
    </sheetView>
  </sheetViews>
  <sheetFormatPr baseColWidth="10" defaultColWidth="8.83203125" defaultRowHeight="13" x14ac:dyDescent="0.15"/>
  <cols>
    <col min="1" max="1" width="3.1640625" style="21" customWidth="1"/>
    <col min="2" max="2" width="97.1640625" style="21" customWidth="1"/>
    <col min="3" max="75" width="8.83203125" style="20"/>
    <col min="76" max="16384" width="8.83203125" style="21"/>
  </cols>
  <sheetData>
    <row r="1" spans="1:75" s="113" customFormat="1" ht="89" customHeight="1" x14ac:dyDescent="0.15"/>
    <row r="2" spans="1:75" s="45" customFormat="1" ht="23.5" customHeight="1" x14ac:dyDescent="0.15">
      <c r="A2" s="104" t="s">
        <v>101</v>
      </c>
      <c r="B2" s="107" t="s">
        <v>100</v>
      </c>
      <c r="C2" s="43"/>
      <c r="D2" s="43"/>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row>
    <row r="3" spans="1:75" s="110" customFormat="1" ht="30" customHeight="1" x14ac:dyDescent="0.2">
      <c r="A3" s="114">
        <v>1</v>
      </c>
      <c r="B3" s="37" t="s">
        <v>227</v>
      </c>
      <c r="C3" s="35"/>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row>
    <row r="4" spans="1:75" s="110" customFormat="1" ht="20.5" customHeight="1" x14ac:dyDescent="0.2">
      <c r="A4" s="115"/>
      <c r="B4" s="112" t="s">
        <v>228</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row>
    <row r="5" spans="1:75" s="110" customFormat="1" ht="63" customHeight="1" x14ac:dyDescent="0.2">
      <c r="A5" s="114">
        <v>2</v>
      </c>
      <c r="B5" s="37" t="s">
        <v>221</v>
      </c>
      <c r="C5" s="35"/>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c r="AM5" s="109"/>
      <c r="AN5" s="109"/>
      <c r="AO5" s="109"/>
      <c r="AP5" s="109"/>
      <c r="AQ5" s="109"/>
      <c r="AR5" s="109"/>
      <c r="AS5" s="109"/>
      <c r="AT5" s="109"/>
      <c r="AU5" s="109"/>
      <c r="AV5" s="109"/>
      <c r="AW5" s="109"/>
      <c r="AX5" s="109"/>
      <c r="AY5" s="109"/>
      <c r="AZ5" s="109"/>
      <c r="BA5" s="109"/>
      <c r="BB5" s="109"/>
      <c r="BC5" s="109"/>
      <c r="BD5" s="109"/>
      <c r="BE5" s="109"/>
      <c r="BF5" s="109"/>
      <c r="BG5" s="109"/>
      <c r="BH5" s="109"/>
      <c r="BI5" s="109"/>
      <c r="BJ5" s="109"/>
      <c r="BK5" s="109"/>
      <c r="BL5" s="109"/>
      <c r="BM5" s="109"/>
      <c r="BN5" s="109"/>
      <c r="BO5" s="109"/>
      <c r="BP5" s="109"/>
      <c r="BQ5" s="109"/>
      <c r="BR5" s="109"/>
      <c r="BS5" s="109"/>
      <c r="BT5" s="109"/>
      <c r="BU5" s="109"/>
      <c r="BV5" s="109"/>
      <c r="BW5" s="109"/>
    </row>
    <row r="6" spans="1:75" s="110" customFormat="1" ht="16" x14ac:dyDescent="0.2">
      <c r="A6" s="115"/>
      <c r="B6" s="111" t="s">
        <v>229</v>
      </c>
      <c r="C6" s="35"/>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09"/>
      <c r="AU6" s="109"/>
      <c r="AV6" s="109"/>
      <c r="AW6" s="109"/>
      <c r="AX6" s="109"/>
      <c r="AY6" s="109"/>
      <c r="AZ6" s="109"/>
      <c r="BA6" s="109"/>
      <c r="BB6" s="109"/>
      <c r="BC6" s="109"/>
      <c r="BD6" s="109"/>
      <c r="BE6" s="109"/>
      <c r="BF6" s="109"/>
      <c r="BG6" s="109"/>
      <c r="BH6" s="109"/>
      <c r="BI6" s="109"/>
      <c r="BJ6" s="109"/>
      <c r="BK6" s="109"/>
      <c r="BL6" s="109"/>
      <c r="BM6" s="109"/>
      <c r="BN6" s="109"/>
      <c r="BO6" s="109"/>
      <c r="BP6" s="109"/>
      <c r="BQ6" s="109"/>
      <c r="BR6" s="109"/>
      <c r="BS6" s="109"/>
      <c r="BT6" s="109"/>
      <c r="BU6" s="109"/>
      <c r="BV6" s="109"/>
      <c r="BW6" s="109"/>
    </row>
    <row r="7" spans="1:75" s="110" customFormat="1" ht="84" x14ac:dyDescent="0.2">
      <c r="A7" s="106">
        <v>3</v>
      </c>
      <c r="B7" s="37" t="s">
        <v>220</v>
      </c>
      <c r="C7" s="35"/>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row>
    <row r="8" spans="1:75" s="110" customFormat="1" ht="28" x14ac:dyDescent="0.2">
      <c r="A8" s="105">
        <v>4</v>
      </c>
      <c r="B8" s="37" t="s">
        <v>235</v>
      </c>
      <c r="C8" s="35"/>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row>
    <row r="9" spans="1:75" s="110" customFormat="1" ht="70" x14ac:dyDescent="0.2">
      <c r="A9" s="108">
        <v>5</v>
      </c>
      <c r="B9" s="37" t="s">
        <v>222</v>
      </c>
      <c r="C9" s="35"/>
      <c r="D9" s="109"/>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row>
    <row r="10" spans="1:75" s="110" customFormat="1" ht="70" x14ac:dyDescent="0.2">
      <c r="A10" s="105">
        <v>6</v>
      </c>
      <c r="B10" s="37" t="s">
        <v>226</v>
      </c>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row>
    <row r="11" spans="1:75" s="110" customFormat="1" ht="28" x14ac:dyDescent="0.2">
      <c r="A11" s="105">
        <v>7</v>
      </c>
      <c r="B11" s="37" t="s">
        <v>223</v>
      </c>
      <c r="C11" s="35"/>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row>
    <row r="12" spans="1:75" ht="20.5" customHeight="1" x14ac:dyDescent="0.15">
      <c r="A12" s="47"/>
    </row>
  </sheetData>
  <mergeCells count="3">
    <mergeCell ref="A1:XFD1"/>
    <mergeCell ref="A5:A6"/>
    <mergeCell ref="A3:A4"/>
  </mergeCells>
  <hyperlinks>
    <hyperlink ref="B6" r:id="rId1" xr:uid="{F9D8D5EC-4B88-3647-B768-5595A4CECF1C}"/>
    <hyperlink ref="B4" r:id="rId2" xr:uid="{41DCA03B-B194-AB46-AFA4-2586338B5B87}"/>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A07D-19E5-42C4-A094-1089A7DE4C15}">
  <sheetPr>
    <tabColor rgb="FFB3BAC0"/>
  </sheetPr>
  <dimension ref="A1:DM54"/>
  <sheetViews>
    <sheetView showGridLines="0" topLeftCell="A7" zoomScaleNormal="100" workbookViewId="0">
      <selection activeCell="K14" sqref="K14"/>
    </sheetView>
  </sheetViews>
  <sheetFormatPr baseColWidth="10" defaultColWidth="8.83203125" defaultRowHeight="14" x14ac:dyDescent="0.15"/>
  <cols>
    <col min="1" max="1" width="4.5" style="18" customWidth="1"/>
    <col min="2" max="2" width="48.6640625" style="18" customWidth="1"/>
    <col min="3" max="3" width="17.6640625" style="18" customWidth="1"/>
    <col min="4" max="4" width="106" style="39" customWidth="1"/>
    <col min="5" max="5" width="10.1640625" style="17" customWidth="1"/>
    <col min="6" max="117" width="8.83203125" style="17"/>
    <col min="118" max="16384" width="8.83203125" style="18"/>
  </cols>
  <sheetData>
    <row r="1" spans="1:117" s="120" customFormat="1" ht="107" customHeight="1" x14ac:dyDescent="0.15"/>
    <row r="2" spans="1:117" s="15" customFormat="1" ht="23.5" customHeight="1" thickBot="1" x14ac:dyDescent="0.25">
      <c r="A2" s="48"/>
      <c r="B2" s="49" t="s">
        <v>0</v>
      </c>
      <c r="C2" s="50" t="s">
        <v>3</v>
      </c>
      <c r="D2" s="51" t="s">
        <v>109</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row>
    <row r="3" spans="1:117" s="14" customFormat="1" ht="26.25" customHeight="1" thickBot="1" x14ac:dyDescent="0.25">
      <c r="A3" s="119" t="s">
        <v>22</v>
      </c>
      <c r="B3" s="52" t="s">
        <v>4</v>
      </c>
      <c r="C3" s="53">
        <v>100</v>
      </c>
      <c r="D3" s="36" t="s">
        <v>230</v>
      </c>
    </row>
    <row r="4" spans="1:117" s="14" customFormat="1" ht="33.75" customHeight="1" thickBot="1" x14ac:dyDescent="0.25">
      <c r="A4" s="119"/>
      <c r="B4" s="52" t="s">
        <v>137</v>
      </c>
      <c r="C4" s="53" t="s">
        <v>136</v>
      </c>
      <c r="D4" s="36" t="s">
        <v>144</v>
      </c>
    </row>
    <row r="5" spans="1:117" s="14" customFormat="1" ht="34.5" customHeight="1" thickBot="1" x14ac:dyDescent="0.25">
      <c r="A5" s="119"/>
      <c r="B5" s="52" t="s">
        <v>12</v>
      </c>
      <c r="C5" s="53">
        <v>12</v>
      </c>
      <c r="D5" s="36" t="s">
        <v>197</v>
      </c>
    </row>
    <row r="6" spans="1:117" s="14" customFormat="1" ht="26.25" customHeight="1" thickBot="1" x14ac:dyDescent="0.25">
      <c r="A6" s="119"/>
      <c r="B6" s="52" t="s">
        <v>5</v>
      </c>
      <c r="C6" s="53">
        <v>232</v>
      </c>
      <c r="D6" s="36" t="s">
        <v>231</v>
      </c>
    </row>
    <row r="7" spans="1:117" s="14" customFormat="1" ht="26.25" customHeight="1" thickBot="1" x14ac:dyDescent="0.25">
      <c r="A7" s="119"/>
      <c r="B7" s="52" t="s">
        <v>107</v>
      </c>
      <c r="C7" s="54">
        <v>0.5</v>
      </c>
      <c r="D7" s="36" t="s">
        <v>230</v>
      </c>
    </row>
    <row r="8" spans="1:117" s="14" customFormat="1" ht="26.25" customHeight="1" thickBot="1" x14ac:dyDescent="0.25">
      <c r="A8" s="118" t="s">
        <v>20</v>
      </c>
      <c r="B8" s="62" t="s">
        <v>191</v>
      </c>
      <c r="C8" s="55" t="s">
        <v>63</v>
      </c>
      <c r="D8" s="36" t="s">
        <v>198</v>
      </c>
    </row>
    <row r="9" spans="1:117" s="14" customFormat="1" ht="26.25" customHeight="1" thickBot="1" x14ac:dyDescent="0.25">
      <c r="A9" s="118"/>
      <c r="B9" s="62" t="s">
        <v>62</v>
      </c>
      <c r="C9" s="56">
        <v>10000</v>
      </c>
      <c r="D9" s="36" t="s">
        <v>230</v>
      </c>
    </row>
    <row r="10" spans="1:117" s="14" customFormat="1" ht="26.25" customHeight="1" thickBot="1" x14ac:dyDescent="0.25">
      <c r="A10" s="118"/>
      <c r="B10" s="62" t="s">
        <v>106</v>
      </c>
      <c r="C10" s="57">
        <v>0.03</v>
      </c>
      <c r="D10" s="36" t="s">
        <v>230</v>
      </c>
    </row>
    <row r="11" spans="1:117" s="14" customFormat="1" ht="26.25" customHeight="1" thickBot="1" x14ac:dyDescent="0.25">
      <c r="A11" s="118"/>
      <c r="B11" s="62" t="s">
        <v>105</v>
      </c>
      <c r="C11" s="58">
        <v>3333</v>
      </c>
      <c r="D11" s="36" t="s">
        <v>230</v>
      </c>
    </row>
    <row r="12" spans="1:117" ht="26.25" customHeight="1" thickBot="1" x14ac:dyDescent="0.2">
      <c r="A12" s="118"/>
      <c r="B12" s="63" t="s">
        <v>112</v>
      </c>
      <c r="C12" s="53">
        <v>0</v>
      </c>
      <c r="D12" s="36" t="s">
        <v>110</v>
      </c>
    </row>
    <row r="13" spans="1:117" ht="26.25" customHeight="1" thickBot="1" x14ac:dyDescent="0.2">
      <c r="A13" s="117" t="s">
        <v>19</v>
      </c>
      <c r="B13" s="64" t="s">
        <v>23</v>
      </c>
      <c r="C13" s="56">
        <v>20000</v>
      </c>
      <c r="D13" s="36" t="s">
        <v>230</v>
      </c>
    </row>
    <row r="14" spans="1:117" ht="26.25" customHeight="1" thickBot="1" x14ac:dyDescent="0.2">
      <c r="A14" s="117"/>
      <c r="B14" s="64" t="s">
        <v>14</v>
      </c>
      <c r="C14" s="59">
        <v>0</v>
      </c>
      <c r="D14" s="36"/>
    </row>
    <row r="15" spans="1:117" ht="26.25" customHeight="1" thickBot="1" x14ac:dyDescent="0.2">
      <c r="A15" s="117"/>
      <c r="B15" s="65" t="s">
        <v>13</v>
      </c>
      <c r="C15" s="60">
        <v>0.12</v>
      </c>
      <c r="D15" s="36" t="s">
        <v>230</v>
      </c>
    </row>
    <row r="16" spans="1:117" ht="26.25" customHeight="1" thickBot="1" x14ac:dyDescent="0.2">
      <c r="A16" s="117"/>
      <c r="B16" s="64" t="s">
        <v>60</v>
      </c>
      <c r="C16" s="58">
        <v>16666</v>
      </c>
      <c r="D16" s="36" t="s">
        <v>230</v>
      </c>
    </row>
    <row r="17" spans="1:4" ht="21" customHeight="1" thickBot="1" x14ac:dyDescent="0.2">
      <c r="A17" s="70"/>
      <c r="B17" s="66" t="s">
        <v>166</v>
      </c>
      <c r="C17" s="19"/>
      <c r="D17" s="37"/>
    </row>
    <row r="18" spans="1:4" ht="42" customHeight="1" thickBot="1" x14ac:dyDescent="0.2">
      <c r="A18" s="70"/>
      <c r="B18" s="67" t="s">
        <v>129</v>
      </c>
      <c r="C18" s="59">
        <v>0</v>
      </c>
      <c r="D18" s="36" t="s">
        <v>192</v>
      </c>
    </row>
    <row r="19" spans="1:4" ht="47.25" customHeight="1" thickBot="1" x14ac:dyDescent="0.2">
      <c r="A19" s="116" t="s">
        <v>18</v>
      </c>
      <c r="B19" s="67" t="s">
        <v>161</v>
      </c>
      <c r="C19" s="59">
        <v>0.5</v>
      </c>
      <c r="D19" s="36" t="s">
        <v>232</v>
      </c>
    </row>
    <row r="20" spans="1:4" ht="57" thickBot="1" x14ac:dyDescent="0.2">
      <c r="A20" s="116"/>
      <c r="B20" s="67" t="s">
        <v>111</v>
      </c>
      <c r="C20" s="59">
        <v>0.5</v>
      </c>
      <c r="D20" s="36" t="s">
        <v>233</v>
      </c>
    </row>
    <row r="21" spans="1:4" ht="47.25" customHeight="1" thickBot="1" x14ac:dyDescent="0.2">
      <c r="A21" s="116"/>
      <c r="B21" s="67" t="s">
        <v>162</v>
      </c>
      <c r="C21" s="59">
        <v>0</v>
      </c>
      <c r="D21" s="36" t="s">
        <v>164</v>
      </c>
    </row>
    <row r="22" spans="1:4" ht="45" customHeight="1" thickBot="1" x14ac:dyDescent="0.2">
      <c r="A22" s="116"/>
      <c r="B22" s="67" t="s">
        <v>163</v>
      </c>
      <c r="C22" s="59">
        <v>0</v>
      </c>
      <c r="D22" s="36" t="s">
        <v>165</v>
      </c>
    </row>
    <row r="23" spans="1:4" ht="24.75" customHeight="1" thickBot="1" x14ac:dyDescent="0.2">
      <c r="A23" s="116"/>
      <c r="B23" s="66" t="s">
        <v>113</v>
      </c>
      <c r="C23" s="19"/>
      <c r="D23" s="37"/>
    </row>
    <row r="24" spans="1:4" ht="24.75" customHeight="1" thickBot="1" x14ac:dyDescent="0.2">
      <c r="A24" s="116"/>
      <c r="B24" s="68" t="s">
        <v>39</v>
      </c>
      <c r="C24" s="53">
        <v>20</v>
      </c>
      <c r="D24" s="36" t="s">
        <v>230</v>
      </c>
    </row>
    <row r="25" spans="1:4" ht="24.75" customHeight="1" thickBot="1" x14ac:dyDescent="0.2">
      <c r="A25" s="116"/>
      <c r="B25" s="68" t="s">
        <v>6</v>
      </c>
      <c r="C25" s="53">
        <v>40</v>
      </c>
      <c r="D25" s="36" t="s">
        <v>230</v>
      </c>
    </row>
    <row r="26" spans="1:4" ht="24.75" customHeight="1" thickBot="1" x14ac:dyDescent="0.2">
      <c r="A26" s="116"/>
      <c r="B26" s="68" t="s">
        <v>40</v>
      </c>
      <c r="C26" s="53">
        <v>30</v>
      </c>
      <c r="D26" s="36" t="s">
        <v>230</v>
      </c>
    </row>
    <row r="27" spans="1:4" ht="24.75" customHeight="1" thickBot="1" x14ac:dyDescent="0.2">
      <c r="A27" s="116"/>
      <c r="B27" s="68" t="s">
        <v>7</v>
      </c>
      <c r="C27" s="53">
        <v>35</v>
      </c>
      <c r="D27" s="36" t="s">
        <v>230</v>
      </c>
    </row>
    <row r="28" spans="1:4" ht="24.75" customHeight="1" thickBot="1" x14ac:dyDescent="0.2">
      <c r="A28" s="116"/>
      <c r="B28" s="68" t="s">
        <v>41</v>
      </c>
      <c r="C28" s="53">
        <v>5</v>
      </c>
      <c r="D28" s="36" t="s">
        <v>230</v>
      </c>
    </row>
    <row r="29" spans="1:4" ht="24.75" customHeight="1" thickBot="1" x14ac:dyDescent="0.2">
      <c r="A29" s="116"/>
      <c r="B29" s="68" t="s">
        <v>8</v>
      </c>
      <c r="C29" s="53">
        <v>50</v>
      </c>
      <c r="D29" s="36" t="s">
        <v>230</v>
      </c>
    </row>
    <row r="30" spans="1:4" ht="24.75" customHeight="1" thickBot="1" x14ac:dyDescent="0.2">
      <c r="A30" s="116"/>
      <c r="B30" s="68" t="s">
        <v>42</v>
      </c>
      <c r="C30" s="53">
        <v>2</v>
      </c>
      <c r="D30" s="36" t="s">
        <v>230</v>
      </c>
    </row>
    <row r="31" spans="1:4" ht="24.75" customHeight="1" thickBot="1" x14ac:dyDescent="0.2">
      <c r="A31" s="116"/>
      <c r="B31" s="68" t="s">
        <v>9</v>
      </c>
      <c r="C31" s="53">
        <v>38</v>
      </c>
      <c r="D31" s="36" t="s">
        <v>230</v>
      </c>
    </row>
    <row r="32" spans="1:4" ht="24.75" customHeight="1" thickBot="1" x14ac:dyDescent="0.2">
      <c r="A32" s="116"/>
      <c r="B32" s="68" t="s">
        <v>84</v>
      </c>
      <c r="C32" s="53">
        <v>10</v>
      </c>
      <c r="D32" s="36" t="s">
        <v>230</v>
      </c>
    </row>
    <row r="33" spans="1:4" ht="24.75" customHeight="1" thickBot="1" x14ac:dyDescent="0.2">
      <c r="A33" s="116"/>
      <c r="B33" s="68" t="s">
        <v>85</v>
      </c>
      <c r="C33" s="53">
        <v>10</v>
      </c>
      <c r="D33" s="36" t="s">
        <v>230</v>
      </c>
    </row>
    <row r="34" spans="1:4" ht="24.75" customHeight="1" thickBot="1" x14ac:dyDescent="0.2">
      <c r="A34" s="116"/>
      <c r="B34" s="68" t="s">
        <v>86</v>
      </c>
      <c r="C34" s="53">
        <v>0</v>
      </c>
      <c r="D34" s="36"/>
    </row>
    <row r="35" spans="1:4" ht="24.75" customHeight="1" thickBot="1" x14ac:dyDescent="0.2">
      <c r="A35" s="116"/>
      <c r="B35" s="68" t="s">
        <v>94</v>
      </c>
      <c r="C35" s="53">
        <v>0</v>
      </c>
      <c r="D35" s="36"/>
    </row>
    <row r="36" spans="1:4" ht="24.75" customHeight="1" thickBot="1" x14ac:dyDescent="0.2">
      <c r="A36" s="116"/>
      <c r="B36" s="68" t="s">
        <v>43</v>
      </c>
      <c r="C36" s="53">
        <v>0</v>
      </c>
      <c r="D36" s="36"/>
    </row>
    <row r="37" spans="1:4" ht="24.75" customHeight="1" thickBot="1" x14ac:dyDescent="0.2">
      <c r="A37" s="116"/>
      <c r="B37" s="68" t="s">
        <v>108</v>
      </c>
      <c r="C37" s="53">
        <v>6</v>
      </c>
      <c r="D37" s="36" t="s">
        <v>230</v>
      </c>
    </row>
    <row r="38" spans="1:4" ht="24.75" customHeight="1" thickBot="1" x14ac:dyDescent="0.2">
      <c r="A38" s="116"/>
      <c r="B38" s="68" t="s">
        <v>87</v>
      </c>
      <c r="C38" s="53">
        <v>5</v>
      </c>
      <c r="D38" s="36" t="s">
        <v>230</v>
      </c>
    </row>
    <row r="39" spans="1:4" ht="24.75" customHeight="1" thickBot="1" x14ac:dyDescent="0.2">
      <c r="A39" s="116"/>
      <c r="B39" s="68" t="s">
        <v>37</v>
      </c>
      <c r="C39" s="53">
        <v>45</v>
      </c>
      <c r="D39" s="36" t="s">
        <v>230</v>
      </c>
    </row>
    <row r="40" spans="1:4" ht="24.75" customHeight="1" thickBot="1" x14ac:dyDescent="0.2">
      <c r="A40" s="116"/>
      <c r="B40" s="66" t="s">
        <v>143</v>
      </c>
      <c r="C40" s="19"/>
      <c r="D40" s="37"/>
    </row>
    <row r="41" spans="1:4" ht="24.75" customHeight="1" thickBot="1" x14ac:dyDescent="0.2">
      <c r="A41" s="116"/>
      <c r="B41" s="68" t="s">
        <v>24</v>
      </c>
      <c r="C41" s="53">
        <v>2000</v>
      </c>
      <c r="D41" s="36" t="s">
        <v>230</v>
      </c>
    </row>
    <row r="42" spans="1:4" ht="24.75" customHeight="1" thickBot="1" x14ac:dyDescent="0.2">
      <c r="A42" s="116"/>
      <c r="B42" s="68" t="s">
        <v>31</v>
      </c>
      <c r="C42" s="53">
        <v>40000</v>
      </c>
      <c r="D42" s="36" t="s">
        <v>230</v>
      </c>
    </row>
    <row r="43" spans="1:4" ht="24.75" customHeight="1" thickBot="1" x14ac:dyDescent="0.2">
      <c r="A43" s="116"/>
      <c r="B43" s="68" t="s">
        <v>38</v>
      </c>
      <c r="C43" s="53">
        <v>10000</v>
      </c>
      <c r="D43" s="36" t="s">
        <v>230</v>
      </c>
    </row>
    <row r="44" spans="1:4" ht="24.75" customHeight="1" thickBot="1" x14ac:dyDescent="0.2">
      <c r="A44" s="116"/>
      <c r="B44" s="68" t="s">
        <v>33</v>
      </c>
      <c r="C44" s="53">
        <v>10000</v>
      </c>
      <c r="D44" s="36" t="s">
        <v>230</v>
      </c>
    </row>
    <row r="45" spans="1:4" ht="24.75" customHeight="1" thickBot="1" x14ac:dyDescent="0.2">
      <c r="A45" s="116"/>
      <c r="B45" s="68" t="s">
        <v>32</v>
      </c>
      <c r="C45" s="53">
        <v>0</v>
      </c>
      <c r="D45" s="36"/>
    </row>
    <row r="46" spans="1:4" ht="24.75" customHeight="1" thickBot="1" x14ac:dyDescent="0.2">
      <c r="A46" s="116"/>
      <c r="B46" s="68" t="s">
        <v>88</v>
      </c>
      <c r="C46" s="53">
        <v>0</v>
      </c>
      <c r="D46" s="36"/>
    </row>
    <row r="47" spans="1:4" ht="24.75" customHeight="1" thickBot="1" x14ac:dyDescent="0.2">
      <c r="A47" s="116"/>
      <c r="B47" s="68" t="s">
        <v>89</v>
      </c>
      <c r="C47" s="53">
        <v>0</v>
      </c>
      <c r="D47" s="36"/>
    </row>
    <row r="48" spans="1:4" ht="24.75" customHeight="1" thickBot="1" x14ac:dyDescent="0.2">
      <c r="A48" s="116"/>
      <c r="B48" s="66" t="s">
        <v>115</v>
      </c>
      <c r="C48" s="19"/>
      <c r="D48" s="37"/>
    </row>
    <row r="49" spans="1:4" ht="24.75" customHeight="1" thickBot="1" x14ac:dyDescent="0.2">
      <c r="A49" s="116"/>
      <c r="B49" s="68" t="s">
        <v>70</v>
      </c>
      <c r="C49" s="56">
        <v>2000</v>
      </c>
      <c r="D49" s="134" t="s">
        <v>230</v>
      </c>
    </row>
    <row r="50" spans="1:4" ht="24.75" customHeight="1" thickBot="1" x14ac:dyDescent="0.2">
      <c r="A50" s="116"/>
      <c r="B50" s="68" t="s">
        <v>69</v>
      </c>
      <c r="C50" s="56">
        <v>50</v>
      </c>
      <c r="D50" s="134" t="s">
        <v>230</v>
      </c>
    </row>
    <row r="51" spans="1:4" ht="15" thickBot="1" x14ac:dyDescent="0.2">
      <c r="A51" s="116"/>
      <c r="B51" s="66" t="s">
        <v>114</v>
      </c>
      <c r="C51" s="19"/>
      <c r="D51" s="37"/>
    </row>
    <row r="52" spans="1:4" ht="175.5" customHeight="1" thickBot="1" x14ac:dyDescent="0.2">
      <c r="A52" s="116"/>
      <c r="B52" s="69" t="s">
        <v>193</v>
      </c>
      <c r="C52" s="56">
        <v>10000</v>
      </c>
      <c r="D52" s="36" t="s">
        <v>234</v>
      </c>
    </row>
    <row r="53" spans="1:4" ht="15" thickBot="1" x14ac:dyDescent="0.2">
      <c r="A53" s="116"/>
      <c r="B53" s="66" t="s">
        <v>130</v>
      </c>
      <c r="C53" s="19"/>
      <c r="D53" s="38"/>
    </row>
    <row r="54" spans="1:4" ht="37" customHeight="1" thickBot="1" x14ac:dyDescent="0.2">
      <c r="A54" s="116"/>
      <c r="B54" s="68" t="s">
        <v>132</v>
      </c>
      <c r="C54" s="61">
        <v>0</v>
      </c>
      <c r="D54" s="36" t="s">
        <v>131</v>
      </c>
    </row>
  </sheetData>
  <mergeCells count="5">
    <mergeCell ref="A19:A54"/>
    <mergeCell ref="A13:A16"/>
    <mergeCell ref="A8:A12"/>
    <mergeCell ref="A3:A7"/>
    <mergeCell ref="A1:XFD1"/>
  </mergeCells>
  <phoneticPr fontId="8" type="noConversion"/>
  <conditionalFormatting sqref="B13:C15 C9:C11">
    <cfRule type="expression" dxfId="16" priority="20">
      <formula>$C$8="Advanced"</formula>
    </cfRule>
  </conditionalFormatting>
  <conditionalFormatting sqref="C9:C11">
    <cfRule type="expression" dxfId="15" priority="21">
      <formula>$C$8="Advanced"</formula>
    </cfRule>
  </conditionalFormatting>
  <conditionalFormatting sqref="B8:B10">
    <cfRule type="expression" dxfId="14" priority="16">
      <formula>$C$8="Advanced"</formula>
    </cfRule>
  </conditionalFormatting>
  <conditionalFormatting sqref="C13 C49:C50 C52 C15:C16 C9:C11">
    <cfRule type="expression" dxfId="13" priority="2">
      <formula>$C$4="Kenya"</formula>
    </cfRule>
    <cfRule type="expression" dxfId="12" priority="3">
      <formula>$C$4="Columbia"</formula>
    </cfRule>
    <cfRule type="expression" dxfId="11" priority="4">
      <formula>$C$4="Nigeria"</formula>
    </cfRule>
    <cfRule type="expression" dxfId="10" priority="5">
      <formula>$C$4="Hong Kong"</formula>
    </cfRule>
    <cfRule type="expression" dxfId="9" priority="6">
      <formula>$C$4="UAE"</formula>
    </cfRule>
    <cfRule type="expression" dxfId="8" priority="7">
      <formula>$C$4="Norway"</formula>
    </cfRule>
    <cfRule type="expression" dxfId="7" priority="8">
      <formula>$C$4="Argentina"</formula>
    </cfRule>
    <cfRule type="expression" dxfId="6" priority="9">
      <formula>$C$4="Mexico"</formula>
    </cfRule>
    <cfRule type="expression" dxfId="5" priority="10">
      <formula>$C$4="Indonesia"</formula>
    </cfRule>
    <cfRule type="expression" dxfId="4" priority="12">
      <formula>$C$4="US"</formula>
    </cfRule>
    <cfRule type="expression" dxfId="3" priority="13">
      <formula>OR($C$4="EU (Average)", $C$4="France", $C$4="Italy", $C$4="Spain", $C$4="Germany", $C$4="Netherlands")</formula>
    </cfRule>
    <cfRule type="expression" dxfId="2" priority="14">
      <formula>$C$4="China"</formula>
    </cfRule>
    <cfRule type="expression" dxfId="1" priority="15">
      <formula>$C$4="Singapore"</formula>
    </cfRule>
  </conditionalFormatting>
  <conditionalFormatting sqref="C16">
    <cfRule type="expression" dxfId="0" priority="1">
      <formula>$C$8="Advanced"</formula>
    </cfRule>
  </conditionalFormatting>
  <dataValidations count="3">
    <dataValidation type="list" allowBlank="1" showInputMessage="1" showErrorMessage="1" sqref="C8" xr:uid="{8669D0DD-0FEF-4134-B9BB-91334F929E93}">
      <formula1>"Simple, Advanced"</formula1>
    </dataValidation>
    <dataValidation showInputMessage="1" showErrorMessage="1" sqref="C9:C10 C13:C15" xr:uid="{50845B88-81F8-4187-8993-5D003B266B3A}"/>
    <dataValidation type="list" allowBlank="1" showInputMessage="1" showErrorMessage="1" sqref="C4" xr:uid="{4A8DECAE-2E18-4797-A06B-F74A85398D24}">
      <formula1>Countries</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E3CEC-913D-45F8-9A0C-80AE5AF2E7A3}">
  <sheetPr>
    <tabColor rgb="FFB3BAC0"/>
  </sheetPr>
  <dimension ref="A1:BC34"/>
  <sheetViews>
    <sheetView showGridLines="0" tabSelected="1" zoomScaleNormal="100" workbookViewId="0">
      <selection activeCell="Q11" sqref="Q11"/>
    </sheetView>
  </sheetViews>
  <sheetFormatPr baseColWidth="10" defaultColWidth="8.83203125" defaultRowHeight="14" x14ac:dyDescent="0.15"/>
  <cols>
    <col min="1" max="1" width="4.5" style="18" customWidth="1"/>
    <col min="2" max="2" width="46.5" style="18" customWidth="1"/>
    <col min="3" max="3" width="22.33203125" style="18" customWidth="1"/>
    <col min="4" max="4" width="13.33203125" style="17" bestFit="1" customWidth="1"/>
    <col min="5" max="5" width="23" style="17" customWidth="1"/>
    <col min="6" max="6" width="21" style="17" customWidth="1"/>
    <col min="7" max="55" width="8.83203125" style="17"/>
    <col min="56" max="16384" width="8.83203125" style="18"/>
  </cols>
  <sheetData>
    <row r="1" spans="1:55" s="120" customFormat="1" ht="106" customHeight="1" x14ac:dyDescent="0.15"/>
    <row r="2" spans="1:55" s="15" customFormat="1" ht="30" customHeight="1" x14ac:dyDescent="0.2">
      <c r="A2" s="71"/>
      <c r="B2" s="72" t="s">
        <v>0</v>
      </c>
      <c r="C2" s="73" t="s">
        <v>194</v>
      </c>
      <c r="D2" s="14"/>
      <c r="E2" s="126" t="s">
        <v>218</v>
      </c>
      <c r="F2" s="126"/>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row>
    <row r="3" spans="1:55" s="21" customFormat="1" ht="28.5" customHeight="1" x14ac:dyDescent="0.15">
      <c r="A3" s="122" t="s">
        <v>20</v>
      </c>
      <c r="B3" s="74" t="s">
        <v>16</v>
      </c>
      <c r="C3" s="75">
        <f>(('Company Settings'!C11*'Emission Settings'!D5/1000))/12*'Company Settings'!C5</f>
        <v>0.61283871000000001</v>
      </c>
      <c r="D3" s="20"/>
      <c r="E3" s="46"/>
      <c r="F3" s="46"/>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row>
    <row r="4" spans="1:55" s="21" customFormat="1" ht="34" customHeight="1" x14ac:dyDescent="0.15">
      <c r="A4" s="123"/>
      <c r="B4" s="74" t="s">
        <v>71</v>
      </c>
      <c r="C4" s="75">
        <f>'Company Settings'!C12/12*'Company Settings'!C5</f>
        <v>0</v>
      </c>
      <c r="D4" s="20"/>
      <c r="E4" s="73" t="s">
        <v>215</v>
      </c>
      <c r="F4" s="73" t="s">
        <v>219</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row>
    <row r="5" spans="1:55" s="21" customFormat="1" ht="52.5" customHeight="1" x14ac:dyDescent="0.15">
      <c r="A5" s="76" t="s">
        <v>19</v>
      </c>
      <c r="B5" s="77" t="s">
        <v>15</v>
      </c>
      <c r="C5" s="78">
        <f>(('Company Settings'!C16*'Emission Settings'!D6/1000))/12*'Company Settings'!C5</f>
        <v>3.8855112399999996</v>
      </c>
      <c r="D5" s="20"/>
      <c r="E5" s="86" t="s">
        <v>216</v>
      </c>
      <c r="F5" s="75">
        <f>SUM(C3:C4)</f>
        <v>0.61283871000000001</v>
      </c>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row>
    <row r="6" spans="1:55" s="21" customFormat="1" ht="23.25" customHeight="1" x14ac:dyDescent="0.15">
      <c r="A6" s="124" t="s">
        <v>18</v>
      </c>
      <c r="B6" s="79" t="s">
        <v>170</v>
      </c>
      <c r="C6" s="80">
        <f>(('Emission Settings'!D25*'Emission Settings'!D6)/1000)/12*'Company Settings'!C5</f>
        <v>3.2453087999999992</v>
      </c>
      <c r="D6" s="20"/>
      <c r="E6" s="87" t="s">
        <v>19</v>
      </c>
      <c r="F6" s="78">
        <f>C5</f>
        <v>3.8855112399999996</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row>
    <row r="7" spans="1:55" s="21" customFormat="1" ht="23.25" customHeight="1" x14ac:dyDescent="0.15">
      <c r="A7" s="125"/>
      <c r="B7" s="79" t="s">
        <v>171</v>
      </c>
      <c r="C7" s="80">
        <f>(('Emission Settings'!D39*'Emission Settings'!D6)/1000)/12*'Company Settings'!C5</f>
        <v>0</v>
      </c>
      <c r="D7" s="20"/>
      <c r="E7" s="88" t="s">
        <v>217</v>
      </c>
      <c r="F7" s="80">
        <f>SUM(C6:C25)</f>
        <v>98.930308759640013</v>
      </c>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row>
    <row r="8" spans="1:55" s="21" customFormat="1" ht="23.25" customHeight="1" x14ac:dyDescent="0.15">
      <c r="A8" s="125"/>
      <c r="B8" s="79" t="s">
        <v>116</v>
      </c>
      <c r="C8" s="80">
        <f>(('Emission Settings'!D27*'Emission Settings'!D5)/1000)/12*'Company Settings'!C5</f>
        <v>14.077087199999998</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row>
    <row r="9" spans="1:55" s="21" customFormat="1" ht="23.25" customHeight="1" x14ac:dyDescent="0.15">
      <c r="A9" s="125"/>
      <c r="B9" s="81" t="s">
        <v>25</v>
      </c>
      <c r="C9" s="80">
        <f>((('Company Settings'!C24*'Company Settings'!C25*'Company Settings'!$C$6*(1-'Company Settings'!$C$7)))*'Emission Settings'!D7/1000)/12*'Company Settings'!C5</f>
        <v>25.156224000000002</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row>
    <row r="10" spans="1:55" s="21" customFormat="1" ht="23.25" customHeight="1" x14ac:dyDescent="0.15">
      <c r="A10" s="125"/>
      <c r="B10" s="81" t="s">
        <v>26</v>
      </c>
      <c r="C10" s="80">
        <f>((('Company Settings'!C26*'Company Settings'!C27*'Company Settings'!$C$6*(1-'Company Settings'!$C$7)))*'Emission Settings'!D8/1000)/12*'Company Settings'!C5</f>
        <v>34.167335999999999</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row>
    <row r="11" spans="1:55" s="21" customFormat="1" ht="23.25" customHeight="1" x14ac:dyDescent="0.15">
      <c r="A11" s="125"/>
      <c r="B11" s="81" t="s">
        <v>27</v>
      </c>
      <c r="C11" s="80">
        <f>((('Company Settings'!C28*'Company Settings'!C29*'Company Settings'!$C$6*(1-'Company Settings'!$C$7)))*'Emission Settings'!D9/1000)/12*'Company Settings'!C5</f>
        <v>5.3942899999999998</v>
      </c>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row>
    <row r="12" spans="1:55" s="21" customFormat="1" ht="23.25" customHeight="1" x14ac:dyDescent="0.15">
      <c r="A12" s="125"/>
      <c r="B12" s="81" t="s">
        <v>28</v>
      </c>
      <c r="C12" s="80">
        <f>((('Company Settings'!C30*'Company Settings'!C31*'Company Settings'!$C$6*(1-'Company Settings'!$C$7)))*'Emission Settings'!D10/1000)/12*'Company Settings'!C5</f>
        <v>1.6082147199999999</v>
      </c>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row>
    <row r="13" spans="1:55" s="21" customFormat="1" ht="23.25" customHeight="1" x14ac:dyDescent="0.15">
      <c r="A13" s="125"/>
      <c r="B13" s="81" t="s">
        <v>29</v>
      </c>
      <c r="C13" s="80">
        <f>((('Company Settings'!C38*'Company Settings'!C39*'Company Settings'!$C$6*(1-'Company Settings'!$C$7)))*'Emission Settings'!D14/1000)/12*'Company Settings'!C5</f>
        <v>1.5516194115599999</v>
      </c>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row>
    <row r="14" spans="1:55" s="21" customFormat="1" ht="23.25" customHeight="1" x14ac:dyDescent="0.15">
      <c r="A14" s="125"/>
      <c r="B14" s="81" t="s">
        <v>90</v>
      </c>
      <c r="C14" s="80">
        <f>((('Company Settings'!C32*'Company Settings'!C33*'Company Settings'!$C$6*(1-'Company Settings'!$C$7)))*'Emission Settings'!D12/1000)/12*'Company Settings'!C5</f>
        <v>1.92507963328</v>
      </c>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row>
    <row r="15" spans="1:55" s="21" customFormat="1" ht="23.25" customHeight="1" x14ac:dyDescent="0.15">
      <c r="A15" s="125"/>
      <c r="B15" s="81" t="s">
        <v>91</v>
      </c>
      <c r="C15" s="80">
        <f>((('Company Settings'!C34*'Company Settings'!C35*'Company Settings'!$C$6*(1-'Company Settings'!$C$7)))*'Emission Settings'!D13/1000)/12*'Company Settings'!C5</f>
        <v>0</v>
      </c>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row>
    <row r="16" spans="1:55" s="21" customFormat="1" ht="23.25" customHeight="1" x14ac:dyDescent="0.15">
      <c r="A16" s="125"/>
      <c r="B16" s="81" t="s">
        <v>30</v>
      </c>
      <c r="C16" s="80">
        <f>((('Company Settings'!C42))*'Emission Settings'!D14/1000)/12*'Company Settings'!C5</f>
        <v>2.3779607839999999</v>
      </c>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row>
    <row r="17" spans="1:55" s="21" customFormat="1" ht="23.25" customHeight="1" x14ac:dyDescent="0.15">
      <c r="A17" s="125"/>
      <c r="B17" s="81" t="s">
        <v>34</v>
      </c>
      <c r="C17" s="80">
        <f>((('Company Settings'!C43))*'Emission Settings'!D7/1000)/12*'Company Settings'!C5</f>
        <v>2.7107999999999999</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row>
    <row r="18" spans="1:55" s="21" customFormat="1" ht="23.25" customHeight="1" x14ac:dyDescent="0.15">
      <c r="A18" s="125"/>
      <c r="B18" s="81" t="s">
        <v>35</v>
      </c>
      <c r="C18" s="80">
        <f>((('Company Settings'!C44))*'Emission Settings'!D8/1000)/12*'Company Settings'!C5</f>
        <v>2.8051999999999997</v>
      </c>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row>
    <row r="19" spans="1:55" s="21" customFormat="1" ht="23.25" customHeight="1" x14ac:dyDescent="0.15">
      <c r="A19" s="125"/>
      <c r="B19" s="81" t="s">
        <v>36</v>
      </c>
      <c r="C19" s="80">
        <f>((('Company Settings'!C45))*'Emission Settings'!D9/1000)/12*'Company Settings'!C5</f>
        <v>0</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row>
    <row r="20" spans="1:55" s="21" customFormat="1" ht="23.25" customHeight="1" x14ac:dyDescent="0.15">
      <c r="A20" s="125"/>
      <c r="B20" s="81" t="s">
        <v>92</v>
      </c>
      <c r="C20" s="80">
        <f>((('Company Settings'!C47))*'Emission Settings'!D12/1000)/12*'Company Settings'!C5</f>
        <v>0</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row>
    <row r="21" spans="1:55" s="21" customFormat="1" ht="23.25" customHeight="1" x14ac:dyDescent="0.15">
      <c r="A21" s="125"/>
      <c r="B21" s="81" t="s">
        <v>93</v>
      </c>
      <c r="C21" s="80">
        <f>((('Company Settings'!C46))*'Emission Settings'!D13/1000)/12*'Company Settings'!C5</f>
        <v>0</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row>
    <row r="22" spans="1:55" s="21" customFormat="1" ht="23.25" customHeight="1" x14ac:dyDescent="0.15">
      <c r="A22" s="125"/>
      <c r="B22" s="81" t="s">
        <v>1</v>
      </c>
      <c r="C22" s="80">
        <f>(('Company Settings'!C41)*'Emission Settings'!D16/1000)/12*'Company Settings'!C5</f>
        <v>0.58518821079999994</v>
      </c>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row>
    <row r="23" spans="1:55" s="21" customFormat="1" ht="23.25" customHeight="1" x14ac:dyDescent="0.15">
      <c r="A23" s="125"/>
      <c r="B23" s="81" t="s">
        <v>2</v>
      </c>
      <c r="C23" s="80">
        <f>((('Company Settings'!C49/'Company Settings'!C50)*'Emission Settings'!D17)/1000)/12*'Company Settings'!C5</f>
        <v>0.81599999999999984</v>
      </c>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row>
    <row r="24" spans="1:55" s="21" customFormat="1" ht="23.25" customHeight="1" x14ac:dyDescent="0.15">
      <c r="A24" s="125"/>
      <c r="B24" s="81" t="s">
        <v>103</v>
      </c>
      <c r="C24" s="80">
        <f>(('Company Settings'!C52/10000)*'Emission Settings'!D18)/12*'Company Settings'!C5</f>
        <v>2.5099999999999998</v>
      </c>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row>
    <row r="25" spans="1:55" s="21" customFormat="1" ht="23.25" customHeight="1" x14ac:dyDescent="0.15">
      <c r="A25" s="125"/>
      <c r="B25" s="81" t="s">
        <v>133</v>
      </c>
      <c r="C25" s="80">
        <f>'Company Settings'!C54/12*'Company Settings'!C5</f>
        <v>0</v>
      </c>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row>
    <row r="26" spans="1:55" s="22" customFormat="1" ht="34.25" customHeight="1" x14ac:dyDescent="0.15">
      <c r="A26" s="121" t="s">
        <v>21</v>
      </c>
      <c r="B26" s="82" t="s">
        <v>200</v>
      </c>
      <c r="C26" s="83">
        <f>SUM(C3:C25)</f>
        <v>103.42865870964</v>
      </c>
      <c r="E26" s="20"/>
      <c r="F26" s="20"/>
      <c r="G26" s="20"/>
    </row>
    <row r="27" spans="1:55" s="22" customFormat="1" ht="34.25" customHeight="1" x14ac:dyDescent="0.15">
      <c r="A27" s="121"/>
      <c r="B27" s="82" t="s">
        <v>201</v>
      </c>
      <c r="C27" s="84">
        <f>C26/'Company Settings'!C3</f>
        <v>1.0342865870964</v>
      </c>
      <c r="E27" s="20"/>
      <c r="F27" s="20"/>
      <c r="G27" s="20"/>
    </row>
    <row r="28" spans="1:55" s="22" customFormat="1" ht="34.25" customHeight="1" x14ac:dyDescent="0.15">
      <c r="A28" s="121"/>
      <c r="B28" s="82" t="s">
        <v>202</v>
      </c>
      <c r="C28" s="83">
        <f>(C27/'Company Settings'!C6*1000)/'Company Settings'!C5*12</f>
        <v>4.4581318409327588</v>
      </c>
    </row>
    <row r="29" spans="1:55" s="22" customFormat="1" ht="34.25" customHeight="1" x14ac:dyDescent="0.15">
      <c r="A29" s="121"/>
      <c r="B29" s="82" t="s">
        <v>199</v>
      </c>
      <c r="C29" s="85">
        <f>(C26*1000)/'Emission Settings'!D16</f>
        <v>353488.52489097347</v>
      </c>
      <c r="D29" s="23"/>
    </row>
    <row r="30" spans="1:55" s="22" customFormat="1" ht="34.25" customHeight="1" x14ac:dyDescent="0.15">
      <c r="A30" s="121"/>
      <c r="B30" s="82" t="s">
        <v>10</v>
      </c>
      <c r="C30" s="85">
        <f>C26*'Emission Settings'!D3</f>
        <v>1551.4298806446</v>
      </c>
    </row>
    <row r="31" spans="1:55" s="24" customFormat="1" x14ac:dyDescent="0.15">
      <c r="D31" s="25"/>
      <c r="E31" s="22"/>
      <c r="F31" s="22"/>
      <c r="G31" s="22"/>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row>
    <row r="32" spans="1:55" x14ac:dyDescent="0.15">
      <c r="B32" s="21"/>
      <c r="C32" s="21"/>
      <c r="E32" s="22"/>
      <c r="F32" s="22"/>
      <c r="G32" s="22"/>
    </row>
    <row r="33" spans="2:7" x14ac:dyDescent="0.15">
      <c r="B33" s="21"/>
      <c r="C33" s="21"/>
      <c r="E33" s="25"/>
      <c r="F33" s="25"/>
      <c r="G33" s="25"/>
    </row>
    <row r="34" spans="2:7" x14ac:dyDescent="0.15">
      <c r="B34" s="21"/>
      <c r="C34" s="21"/>
    </row>
  </sheetData>
  <mergeCells count="5">
    <mergeCell ref="A26:A30"/>
    <mergeCell ref="A1:XFD1"/>
    <mergeCell ref="A3:A4"/>
    <mergeCell ref="A6:A25"/>
    <mergeCell ref="E2:F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8AB83-5D80-4EC5-A935-95AF54EA57A9}">
  <sheetPr>
    <tabColor rgb="FFB3BAC0"/>
  </sheetPr>
  <dimension ref="A1:CV44"/>
  <sheetViews>
    <sheetView showGridLines="0" zoomScaleNormal="100" workbookViewId="0">
      <selection activeCell="C7" sqref="C7"/>
    </sheetView>
  </sheetViews>
  <sheetFormatPr baseColWidth="10" defaultColWidth="8.83203125" defaultRowHeight="14" x14ac:dyDescent="0.15"/>
  <cols>
    <col min="1" max="1" width="21.5" style="18" customWidth="1"/>
    <col min="2" max="2" width="19.83203125" style="18" customWidth="1"/>
    <col min="3" max="14" width="10.6640625" style="18" customWidth="1"/>
    <col min="15" max="15" width="17" style="18" customWidth="1"/>
    <col min="16" max="16" width="55.1640625" style="18" customWidth="1"/>
    <col min="17" max="100" width="8.83203125" style="17"/>
    <col min="101" max="16384" width="8.83203125" style="18"/>
  </cols>
  <sheetData>
    <row r="1" spans="1:100" s="120" customFormat="1" ht="102" customHeight="1" x14ac:dyDescent="0.15"/>
    <row r="2" spans="1:100" s="15" customFormat="1" ht="23.5" customHeight="1" x14ac:dyDescent="0.2">
      <c r="A2" s="132" t="s">
        <v>44</v>
      </c>
      <c r="B2" s="132" t="s">
        <v>58</v>
      </c>
      <c r="C2" s="131" t="s">
        <v>57</v>
      </c>
      <c r="D2" s="131"/>
      <c r="E2" s="131"/>
      <c r="F2" s="131"/>
      <c r="G2" s="131"/>
      <c r="H2" s="131"/>
      <c r="I2" s="131"/>
      <c r="J2" s="131"/>
      <c r="K2" s="131"/>
      <c r="L2" s="131"/>
      <c r="M2" s="131"/>
      <c r="N2" s="131"/>
      <c r="O2" s="132" t="s">
        <v>67</v>
      </c>
      <c r="P2" s="132"/>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row>
    <row r="3" spans="1:100" s="27" customFormat="1" ht="20" customHeight="1" x14ac:dyDescent="0.2">
      <c r="A3" s="132"/>
      <c r="B3" s="132"/>
      <c r="C3" s="90" t="s">
        <v>45</v>
      </c>
      <c r="D3" s="90" t="s">
        <v>46</v>
      </c>
      <c r="E3" s="90" t="s">
        <v>47</v>
      </c>
      <c r="F3" s="90" t="s">
        <v>48</v>
      </c>
      <c r="G3" s="90" t="s">
        <v>49</v>
      </c>
      <c r="H3" s="90" t="s">
        <v>50</v>
      </c>
      <c r="I3" s="90" t="s">
        <v>51</v>
      </c>
      <c r="J3" s="90" t="s">
        <v>52</v>
      </c>
      <c r="K3" s="90" t="s">
        <v>53</v>
      </c>
      <c r="L3" s="90" t="s">
        <v>54</v>
      </c>
      <c r="M3" s="90" t="s">
        <v>55</v>
      </c>
      <c r="N3" s="90" t="s">
        <v>56</v>
      </c>
      <c r="O3" s="89" t="s">
        <v>66</v>
      </c>
      <c r="P3" s="89" t="s">
        <v>68</v>
      </c>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row>
    <row r="4" spans="1:100" s="21" customFormat="1" ht="19.25" customHeight="1" thickBot="1" x14ac:dyDescent="0.2">
      <c r="A4" s="128" t="s">
        <v>95</v>
      </c>
      <c r="B4" s="91" t="s">
        <v>61</v>
      </c>
      <c r="C4" s="91">
        <v>0</v>
      </c>
      <c r="D4" s="91">
        <v>0</v>
      </c>
      <c r="E4" s="91">
        <v>0</v>
      </c>
      <c r="F4" s="91">
        <v>0</v>
      </c>
      <c r="G4" s="91">
        <v>0</v>
      </c>
      <c r="H4" s="91">
        <v>0</v>
      </c>
      <c r="I4" s="91">
        <v>0</v>
      </c>
      <c r="J4" s="91">
        <v>0</v>
      </c>
      <c r="K4" s="91">
        <v>0</v>
      </c>
      <c r="L4" s="91">
        <v>0</v>
      </c>
      <c r="M4" s="91">
        <v>0</v>
      </c>
      <c r="N4" s="91">
        <v>0</v>
      </c>
      <c r="O4" s="130"/>
      <c r="P4" s="13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row>
    <row r="5" spans="1:100" s="21" customFormat="1" ht="19.25" customHeight="1" thickTop="1" thickBot="1" x14ac:dyDescent="0.2">
      <c r="A5" s="128"/>
      <c r="B5" s="92" t="s">
        <v>64</v>
      </c>
      <c r="C5" s="93">
        <v>0</v>
      </c>
      <c r="D5" s="93">
        <v>0</v>
      </c>
      <c r="E5" s="93">
        <v>0</v>
      </c>
      <c r="F5" s="93">
        <v>0</v>
      </c>
      <c r="G5" s="93">
        <v>0</v>
      </c>
      <c r="H5" s="93">
        <v>0</v>
      </c>
      <c r="I5" s="93">
        <v>0</v>
      </c>
      <c r="J5" s="93">
        <v>0</v>
      </c>
      <c r="K5" s="93">
        <v>0</v>
      </c>
      <c r="L5" s="93">
        <v>0</v>
      </c>
      <c r="M5" s="93">
        <v>0</v>
      </c>
      <c r="N5" s="93">
        <v>0</v>
      </c>
      <c r="O5" s="128"/>
      <c r="P5" s="128"/>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row>
    <row r="6" spans="1:100" s="21" customFormat="1" ht="19.25" customHeight="1" thickTop="1" thickBot="1" x14ac:dyDescent="0.2">
      <c r="A6" s="128"/>
      <c r="B6" s="28" t="s">
        <v>65</v>
      </c>
      <c r="C6" s="29">
        <f>C4*(1-C5)</f>
        <v>0</v>
      </c>
      <c r="D6" s="29">
        <f t="shared" ref="D6:N6" si="0">D4*(1-D5)</f>
        <v>0</v>
      </c>
      <c r="E6" s="29">
        <f t="shared" si="0"/>
        <v>0</v>
      </c>
      <c r="F6" s="29">
        <f t="shared" si="0"/>
        <v>0</v>
      </c>
      <c r="G6" s="29">
        <f t="shared" si="0"/>
        <v>0</v>
      </c>
      <c r="H6" s="29">
        <f t="shared" si="0"/>
        <v>0</v>
      </c>
      <c r="I6" s="29">
        <f t="shared" si="0"/>
        <v>0</v>
      </c>
      <c r="J6" s="29">
        <f t="shared" si="0"/>
        <v>0</v>
      </c>
      <c r="K6" s="29">
        <f t="shared" si="0"/>
        <v>0</v>
      </c>
      <c r="L6" s="29">
        <f t="shared" si="0"/>
        <v>0</v>
      </c>
      <c r="M6" s="29">
        <f t="shared" si="0"/>
        <v>0</v>
      </c>
      <c r="N6" s="29">
        <f t="shared" si="0"/>
        <v>0</v>
      </c>
      <c r="O6" s="128"/>
      <c r="P6" s="128"/>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row>
    <row r="7" spans="1:100" s="21" customFormat="1" ht="19.25" customHeight="1" thickTop="1" thickBot="1" x14ac:dyDescent="0.2">
      <c r="A7" s="129"/>
      <c r="B7" s="92" t="s">
        <v>59</v>
      </c>
      <c r="C7" s="92"/>
      <c r="D7" s="92">
        <v>0</v>
      </c>
      <c r="E7" s="92">
        <v>0</v>
      </c>
      <c r="F7" s="92">
        <v>0</v>
      </c>
      <c r="G7" s="92">
        <v>0</v>
      </c>
      <c r="H7" s="92">
        <v>0</v>
      </c>
      <c r="I7" s="92">
        <v>0</v>
      </c>
      <c r="J7" s="92">
        <v>0</v>
      </c>
      <c r="K7" s="92">
        <v>0</v>
      </c>
      <c r="L7" s="92">
        <v>0</v>
      </c>
      <c r="M7" s="92">
        <v>0</v>
      </c>
      <c r="N7" s="92">
        <v>0</v>
      </c>
      <c r="O7" s="129"/>
      <c r="P7" s="129"/>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row>
    <row r="8" spans="1:100" s="21" customFormat="1" ht="19.25" customHeight="1" thickTop="1" thickBot="1" x14ac:dyDescent="0.2">
      <c r="A8" s="128" t="s">
        <v>96</v>
      </c>
      <c r="B8" s="92" t="s">
        <v>61</v>
      </c>
      <c r="C8" s="92">
        <v>0</v>
      </c>
      <c r="D8" s="92">
        <v>0</v>
      </c>
      <c r="E8" s="92">
        <v>0</v>
      </c>
      <c r="F8" s="92">
        <v>0</v>
      </c>
      <c r="G8" s="92">
        <v>0</v>
      </c>
      <c r="H8" s="92">
        <v>0</v>
      </c>
      <c r="I8" s="92">
        <v>0</v>
      </c>
      <c r="J8" s="92">
        <v>0</v>
      </c>
      <c r="K8" s="92">
        <v>0</v>
      </c>
      <c r="L8" s="92">
        <v>0</v>
      </c>
      <c r="M8" s="92">
        <v>0</v>
      </c>
      <c r="N8" s="92">
        <v>0</v>
      </c>
      <c r="O8" s="127"/>
      <c r="P8" s="127"/>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row>
    <row r="9" spans="1:100" s="21" customFormat="1" ht="19.25" customHeight="1" thickTop="1" thickBot="1" x14ac:dyDescent="0.2">
      <c r="A9" s="128"/>
      <c r="B9" s="92" t="s">
        <v>64</v>
      </c>
      <c r="C9" s="93">
        <v>0</v>
      </c>
      <c r="D9" s="93">
        <v>0</v>
      </c>
      <c r="E9" s="93">
        <v>0</v>
      </c>
      <c r="F9" s="93">
        <v>0</v>
      </c>
      <c r="G9" s="93">
        <v>0</v>
      </c>
      <c r="H9" s="93">
        <v>0</v>
      </c>
      <c r="I9" s="93">
        <v>0</v>
      </c>
      <c r="J9" s="93">
        <v>0</v>
      </c>
      <c r="K9" s="93">
        <v>0</v>
      </c>
      <c r="L9" s="93">
        <v>0</v>
      </c>
      <c r="M9" s="93">
        <v>0</v>
      </c>
      <c r="N9" s="93">
        <v>0</v>
      </c>
      <c r="O9" s="128"/>
      <c r="P9" s="128"/>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row>
    <row r="10" spans="1:100" s="21" customFormat="1" ht="19.25" customHeight="1" thickTop="1" thickBot="1" x14ac:dyDescent="0.2">
      <c r="A10" s="128"/>
      <c r="B10" s="28" t="s">
        <v>65</v>
      </c>
      <c r="C10" s="29">
        <f>C8*(1-C9)</f>
        <v>0</v>
      </c>
      <c r="D10" s="29">
        <f t="shared" ref="D10" si="1">D8*(1-D9)</f>
        <v>0</v>
      </c>
      <c r="E10" s="29">
        <f t="shared" ref="E10" si="2">E8*(1-E9)</f>
        <v>0</v>
      </c>
      <c r="F10" s="29">
        <f t="shared" ref="F10" si="3">F8*(1-F9)</f>
        <v>0</v>
      </c>
      <c r="G10" s="29">
        <f t="shared" ref="G10" si="4">G8*(1-G9)</f>
        <v>0</v>
      </c>
      <c r="H10" s="29">
        <f t="shared" ref="H10" si="5">H8*(1-H9)</f>
        <v>0</v>
      </c>
      <c r="I10" s="29">
        <f t="shared" ref="I10" si="6">I8*(1-I9)</f>
        <v>0</v>
      </c>
      <c r="J10" s="29">
        <f t="shared" ref="J10" si="7">J8*(1-J9)</f>
        <v>0</v>
      </c>
      <c r="K10" s="29">
        <f t="shared" ref="K10" si="8">K8*(1-K9)</f>
        <v>0</v>
      </c>
      <c r="L10" s="29">
        <f t="shared" ref="L10" si="9">L8*(1-L9)</f>
        <v>0</v>
      </c>
      <c r="M10" s="29">
        <f t="shared" ref="M10" si="10">M8*(1-M9)</f>
        <v>0</v>
      </c>
      <c r="N10" s="29">
        <f t="shared" ref="N10" si="11">N8*(1-N9)</f>
        <v>0</v>
      </c>
      <c r="O10" s="128"/>
      <c r="P10" s="128"/>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row>
    <row r="11" spans="1:100" s="21" customFormat="1" ht="19.25" customHeight="1" thickTop="1" thickBot="1" x14ac:dyDescent="0.2">
      <c r="A11" s="129"/>
      <c r="B11" s="92" t="s">
        <v>59</v>
      </c>
      <c r="C11" s="92">
        <v>0</v>
      </c>
      <c r="D11" s="92">
        <v>0</v>
      </c>
      <c r="E11" s="92">
        <v>0</v>
      </c>
      <c r="F11" s="92">
        <v>0</v>
      </c>
      <c r="G11" s="92">
        <v>0</v>
      </c>
      <c r="H11" s="92">
        <v>0</v>
      </c>
      <c r="I11" s="92">
        <v>0</v>
      </c>
      <c r="J11" s="92">
        <v>0</v>
      </c>
      <c r="K11" s="92">
        <v>0</v>
      </c>
      <c r="L11" s="92">
        <v>0</v>
      </c>
      <c r="M11" s="92">
        <v>0</v>
      </c>
      <c r="N11" s="92">
        <v>0</v>
      </c>
      <c r="O11" s="129"/>
      <c r="P11" s="129"/>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row>
    <row r="12" spans="1:100" s="21" customFormat="1" ht="19.25" customHeight="1" thickTop="1" thickBot="1" x14ac:dyDescent="0.2">
      <c r="A12" s="128" t="s">
        <v>97</v>
      </c>
      <c r="B12" s="92" t="s">
        <v>61</v>
      </c>
      <c r="C12" s="92">
        <v>0</v>
      </c>
      <c r="D12" s="92">
        <v>0</v>
      </c>
      <c r="E12" s="92">
        <v>0</v>
      </c>
      <c r="F12" s="92">
        <v>0</v>
      </c>
      <c r="G12" s="92">
        <v>0</v>
      </c>
      <c r="H12" s="92">
        <v>0</v>
      </c>
      <c r="I12" s="92">
        <v>0</v>
      </c>
      <c r="J12" s="92">
        <v>0</v>
      </c>
      <c r="K12" s="92">
        <v>0</v>
      </c>
      <c r="L12" s="92">
        <v>0</v>
      </c>
      <c r="M12" s="92">
        <v>0</v>
      </c>
      <c r="N12" s="92">
        <v>0</v>
      </c>
      <c r="O12" s="127"/>
      <c r="P12" s="127"/>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row>
    <row r="13" spans="1:100" s="21" customFormat="1" ht="19.25" customHeight="1" thickTop="1" thickBot="1" x14ac:dyDescent="0.2">
      <c r="A13" s="128"/>
      <c r="B13" s="92" t="s">
        <v>64</v>
      </c>
      <c r="C13" s="93">
        <v>0</v>
      </c>
      <c r="D13" s="93">
        <v>0</v>
      </c>
      <c r="E13" s="93">
        <v>0</v>
      </c>
      <c r="F13" s="93">
        <v>0</v>
      </c>
      <c r="G13" s="93">
        <v>0</v>
      </c>
      <c r="H13" s="93">
        <v>0</v>
      </c>
      <c r="I13" s="93">
        <v>0</v>
      </c>
      <c r="J13" s="93">
        <v>0</v>
      </c>
      <c r="K13" s="93">
        <v>0</v>
      </c>
      <c r="L13" s="93">
        <v>0</v>
      </c>
      <c r="M13" s="93">
        <v>0</v>
      </c>
      <c r="N13" s="93">
        <v>0</v>
      </c>
      <c r="O13" s="128"/>
      <c r="P13" s="128"/>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row>
    <row r="14" spans="1:100" s="21" customFormat="1" ht="19.25" customHeight="1" thickTop="1" thickBot="1" x14ac:dyDescent="0.2">
      <c r="A14" s="128"/>
      <c r="B14" s="28" t="s">
        <v>65</v>
      </c>
      <c r="C14" s="29">
        <f>C12*(1-C13)</f>
        <v>0</v>
      </c>
      <c r="D14" s="29">
        <f t="shared" ref="D14" si="12">D12*(1-D13)</f>
        <v>0</v>
      </c>
      <c r="E14" s="29">
        <f t="shared" ref="E14" si="13">E12*(1-E13)</f>
        <v>0</v>
      </c>
      <c r="F14" s="29">
        <f t="shared" ref="F14" si="14">F12*(1-F13)</f>
        <v>0</v>
      </c>
      <c r="G14" s="29">
        <f t="shared" ref="G14" si="15">G12*(1-G13)</f>
        <v>0</v>
      </c>
      <c r="H14" s="29">
        <f t="shared" ref="H14" si="16">H12*(1-H13)</f>
        <v>0</v>
      </c>
      <c r="I14" s="29">
        <f t="shared" ref="I14" si="17">I12*(1-I13)</f>
        <v>0</v>
      </c>
      <c r="J14" s="29">
        <f t="shared" ref="J14" si="18">J12*(1-J13)</f>
        <v>0</v>
      </c>
      <c r="K14" s="29">
        <f t="shared" ref="K14" si="19">K12*(1-K13)</f>
        <v>0</v>
      </c>
      <c r="L14" s="29">
        <f t="shared" ref="L14" si="20">L12*(1-L13)</f>
        <v>0</v>
      </c>
      <c r="M14" s="29">
        <f t="shared" ref="M14" si="21">M12*(1-M13)</f>
        <v>0</v>
      </c>
      <c r="N14" s="29">
        <f t="shared" ref="N14" si="22">N12*(1-N13)</f>
        <v>0</v>
      </c>
      <c r="O14" s="128"/>
      <c r="P14" s="128"/>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row>
    <row r="15" spans="1:100" s="21" customFormat="1" ht="19.25" customHeight="1" thickTop="1" thickBot="1" x14ac:dyDescent="0.2">
      <c r="A15" s="129"/>
      <c r="B15" s="92" t="s">
        <v>59</v>
      </c>
      <c r="C15" s="92">
        <v>0</v>
      </c>
      <c r="D15" s="92">
        <v>0</v>
      </c>
      <c r="E15" s="92">
        <v>0</v>
      </c>
      <c r="F15" s="92">
        <v>0</v>
      </c>
      <c r="G15" s="92">
        <v>0</v>
      </c>
      <c r="H15" s="92">
        <v>0</v>
      </c>
      <c r="I15" s="92">
        <v>0</v>
      </c>
      <c r="J15" s="92">
        <v>0</v>
      </c>
      <c r="K15" s="92">
        <v>0</v>
      </c>
      <c r="L15" s="92">
        <v>0</v>
      </c>
      <c r="M15" s="92">
        <v>0</v>
      </c>
      <c r="N15" s="92">
        <v>0</v>
      </c>
      <c r="O15" s="129"/>
      <c r="P15" s="129"/>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row>
    <row r="16" spans="1:100" s="21" customFormat="1" ht="19.25" customHeight="1" thickTop="1" thickBot="1" x14ac:dyDescent="0.2">
      <c r="A16" s="128" t="s">
        <v>98</v>
      </c>
      <c r="B16" s="92" t="s">
        <v>61</v>
      </c>
      <c r="C16" s="92">
        <v>0</v>
      </c>
      <c r="D16" s="92">
        <v>0</v>
      </c>
      <c r="E16" s="92">
        <v>0</v>
      </c>
      <c r="F16" s="92">
        <v>0</v>
      </c>
      <c r="G16" s="92">
        <v>0</v>
      </c>
      <c r="H16" s="92">
        <v>0</v>
      </c>
      <c r="I16" s="92">
        <v>0</v>
      </c>
      <c r="J16" s="92">
        <v>0</v>
      </c>
      <c r="K16" s="92">
        <v>0</v>
      </c>
      <c r="L16" s="92">
        <v>0</v>
      </c>
      <c r="M16" s="92">
        <v>0</v>
      </c>
      <c r="N16" s="92">
        <v>0</v>
      </c>
      <c r="O16" s="127"/>
      <c r="P16" s="127"/>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row>
    <row r="17" spans="1:100" s="21" customFormat="1" ht="19.25" customHeight="1" thickTop="1" thickBot="1" x14ac:dyDescent="0.2">
      <c r="A17" s="128"/>
      <c r="B17" s="92" t="s">
        <v>64</v>
      </c>
      <c r="C17" s="93">
        <v>0</v>
      </c>
      <c r="D17" s="93">
        <v>0</v>
      </c>
      <c r="E17" s="93">
        <v>0</v>
      </c>
      <c r="F17" s="93">
        <v>0</v>
      </c>
      <c r="G17" s="93">
        <v>0</v>
      </c>
      <c r="H17" s="93">
        <v>0</v>
      </c>
      <c r="I17" s="93">
        <v>0</v>
      </c>
      <c r="J17" s="93">
        <v>0</v>
      </c>
      <c r="K17" s="93">
        <v>0</v>
      </c>
      <c r="L17" s="93">
        <v>0</v>
      </c>
      <c r="M17" s="93">
        <v>0</v>
      </c>
      <c r="N17" s="93">
        <v>0</v>
      </c>
      <c r="O17" s="128"/>
      <c r="P17" s="128"/>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row>
    <row r="18" spans="1:100" s="21" customFormat="1" ht="19.25" customHeight="1" thickTop="1" thickBot="1" x14ac:dyDescent="0.2">
      <c r="A18" s="128"/>
      <c r="B18" s="28" t="s">
        <v>65</v>
      </c>
      <c r="C18" s="29">
        <f>C16*(1-C17)</f>
        <v>0</v>
      </c>
      <c r="D18" s="29">
        <f t="shared" ref="D18" si="23">D16*(1-D17)</f>
        <v>0</v>
      </c>
      <c r="E18" s="29">
        <f t="shared" ref="E18" si="24">E16*(1-E17)</f>
        <v>0</v>
      </c>
      <c r="F18" s="29">
        <f t="shared" ref="F18" si="25">F16*(1-F17)</f>
        <v>0</v>
      </c>
      <c r="G18" s="29">
        <f t="shared" ref="G18" si="26">G16*(1-G17)</f>
        <v>0</v>
      </c>
      <c r="H18" s="29">
        <f t="shared" ref="H18" si="27">H16*(1-H17)</f>
        <v>0</v>
      </c>
      <c r="I18" s="29">
        <f t="shared" ref="I18" si="28">I16*(1-I17)</f>
        <v>0</v>
      </c>
      <c r="J18" s="29">
        <f t="shared" ref="J18" si="29">J16*(1-J17)</f>
        <v>0</v>
      </c>
      <c r="K18" s="29">
        <f t="shared" ref="K18" si="30">K16*(1-K17)</f>
        <v>0</v>
      </c>
      <c r="L18" s="29">
        <f t="shared" ref="L18" si="31">L16*(1-L17)</f>
        <v>0</v>
      </c>
      <c r="M18" s="29">
        <f t="shared" ref="M18" si="32">M16*(1-M17)</f>
        <v>0</v>
      </c>
      <c r="N18" s="29">
        <f t="shared" ref="N18" si="33">N16*(1-N17)</f>
        <v>0</v>
      </c>
      <c r="O18" s="128"/>
      <c r="P18" s="128"/>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row>
    <row r="19" spans="1:100" s="21" customFormat="1" ht="19.25" customHeight="1" thickTop="1" thickBot="1" x14ac:dyDescent="0.2">
      <c r="A19" s="129"/>
      <c r="B19" s="92" t="s">
        <v>59</v>
      </c>
      <c r="C19" s="92">
        <v>0</v>
      </c>
      <c r="D19" s="92">
        <v>0</v>
      </c>
      <c r="E19" s="92">
        <v>0</v>
      </c>
      <c r="F19" s="92">
        <v>0</v>
      </c>
      <c r="G19" s="92">
        <v>0</v>
      </c>
      <c r="H19" s="92">
        <v>0</v>
      </c>
      <c r="I19" s="92">
        <v>0</v>
      </c>
      <c r="J19" s="92">
        <v>0</v>
      </c>
      <c r="K19" s="92">
        <v>0</v>
      </c>
      <c r="L19" s="92">
        <v>0</v>
      </c>
      <c r="M19" s="92">
        <v>0</v>
      </c>
      <c r="N19" s="92">
        <v>0</v>
      </c>
      <c r="O19" s="129"/>
      <c r="P19" s="129"/>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row>
    <row r="20" spans="1:100" s="21" customFormat="1" ht="19.25" customHeight="1" thickTop="1" thickBot="1" x14ac:dyDescent="0.2">
      <c r="A20" s="128" t="s">
        <v>99</v>
      </c>
      <c r="B20" s="92" t="s">
        <v>61</v>
      </c>
      <c r="C20" s="92">
        <v>0</v>
      </c>
      <c r="D20" s="92">
        <v>0</v>
      </c>
      <c r="E20" s="92">
        <v>0</v>
      </c>
      <c r="F20" s="92">
        <v>0</v>
      </c>
      <c r="G20" s="92">
        <v>0</v>
      </c>
      <c r="H20" s="92">
        <v>0</v>
      </c>
      <c r="I20" s="92">
        <v>0</v>
      </c>
      <c r="J20" s="92">
        <v>0</v>
      </c>
      <c r="K20" s="92">
        <v>0</v>
      </c>
      <c r="L20" s="92">
        <v>0</v>
      </c>
      <c r="M20" s="92">
        <v>0</v>
      </c>
      <c r="N20" s="92">
        <v>0</v>
      </c>
      <c r="O20" s="127"/>
      <c r="P20" s="127"/>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row>
    <row r="21" spans="1:100" s="21" customFormat="1" ht="19.25" customHeight="1" thickTop="1" thickBot="1" x14ac:dyDescent="0.2">
      <c r="A21" s="128"/>
      <c r="B21" s="92" t="s">
        <v>64</v>
      </c>
      <c r="C21" s="93">
        <v>0</v>
      </c>
      <c r="D21" s="93">
        <v>0</v>
      </c>
      <c r="E21" s="93">
        <v>0</v>
      </c>
      <c r="F21" s="93">
        <v>0</v>
      </c>
      <c r="G21" s="93">
        <v>0</v>
      </c>
      <c r="H21" s="93">
        <v>0</v>
      </c>
      <c r="I21" s="93">
        <v>0</v>
      </c>
      <c r="J21" s="93">
        <v>0</v>
      </c>
      <c r="K21" s="93">
        <v>0</v>
      </c>
      <c r="L21" s="93">
        <v>0</v>
      </c>
      <c r="M21" s="93">
        <v>0</v>
      </c>
      <c r="N21" s="93">
        <v>0</v>
      </c>
      <c r="O21" s="128"/>
      <c r="P21" s="128"/>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row>
    <row r="22" spans="1:100" s="21" customFormat="1" ht="19.25" customHeight="1" thickTop="1" thickBot="1" x14ac:dyDescent="0.2">
      <c r="A22" s="128"/>
      <c r="B22" s="28" t="s">
        <v>65</v>
      </c>
      <c r="C22" s="29">
        <f>C20*(1-C21)</f>
        <v>0</v>
      </c>
      <c r="D22" s="29">
        <f t="shared" ref="D22" si="34">D20*(1-D21)</f>
        <v>0</v>
      </c>
      <c r="E22" s="29">
        <f t="shared" ref="E22" si="35">E20*(1-E21)</f>
        <v>0</v>
      </c>
      <c r="F22" s="29">
        <f t="shared" ref="F22" si="36">F20*(1-F21)</f>
        <v>0</v>
      </c>
      <c r="G22" s="29">
        <f t="shared" ref="G22" si="37">G20*(1-G21)</f>
        <v>0</v>
      </c>
      <c r="H22" s="29">
        <f t="shared" ref="H22" si="38">H20*(1-H21)</f>
        <v>0</v>
      </c>
      <c r="I22" s="29">
        <f t="shared" ref="I22" si="39">I20*(1-I21)</f>
        <v>0</v>
      </c>
      <c r="J22" s="29">
        <f t="shared" ref="J22" si="40">J20*(1-J21)</f>
        <v>0</v>
      </c>
      <c r="K22" s="29">
        <f t="shared" ref="K22" si="41">K20*(1-K21)</f>
        <v>0</v>
      </c>
      <c r="L22" s="29">
        <f t="shared" ref="L22" si="42">L20*(1-L21)</f>
        <v>0</v>
      </c>
      <c r="M22" s="29">
        <f t="shared" ref="M22" si="43">M20*(1-M21)</f>
        <v>0</v>
      </c>
      <c r="N22" s="29">
        <f t="shared" ref="N22" si="44">N20*(1-N21)</f>
        <v>0</v>
      </c>
      <c r="O22" s="128"/>
      <c r="P22" s="128"/>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row>
    <row r="23" spans="1:100" s="21" customFormat="1" ht="19.25" customHeight="1" thickTop="1" thickBot="1" x14ac:dyDescent="0.2">
      <c r="A23" s="129"/>
      <c r="B23" s="92" t="s">
        <v>59</v>
      </c>
      <c r="C23" s="92">
        <v>0</v>
      </c>
      <c r="D23" s="92">
        <v>0</v>
      </c>
      <c r="E23" s="92">
        <v>0</v>
      </c>
      <c r="F23" s="92">
        <v>0</v>
      </c>
      <c r="G23" s="92">
        <v>0</v>
      </c>
      <c r="H23" s="92">
        <v>0</v>
      </c>
      <c r="I23" s="92">
        <v>0</v>
      </c>
      <c r="J23" s="92">
        <v>0</v>
      </c>
      <c r="K23" s="92">
        <v>0</v>
      </c>
      <c r="L23" s="92">
        <v>0</v>
      </c>
      <c r="M23" s="92">
        <v>0</v>
      </c>
      <c r="N23" s="92">
        <v>0</v>
      </c>
      <c r="O23" s="129"/>
      <c r="P23" s="129"/>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row>
    <row r="24" spans="1:100" s="21" customFormat="1" thickTop="1" x14ac:dyDescent="0.15">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row>
    <row r="25" spans="1:100" s="21" customFormat="1" ht="13" x14ac:dyDescent="0.15">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row>
    <row r="26" spans="1:100" s="21" customFormat="1" ht="13" x14ac:dyDescent="0.15">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row>
    <row r="27" spans="1:100" s="21" customFormat="1" ht="13" x14ac:dyDescent="0.15">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row>
    <row r="28" spans="1:100" s="21" customFormat="1" ht="13" x14ac:dyDescent="0.15">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row>
    <row r="29" spans="1:100" s="21" customFormat="1" ht="13" x14ac:dyDescent="0.15">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row>
    <row r="30" spans="1:100" s="21" customFormat="1" ht="13" x14ac:dyDescent="0.15">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row>
    <row r="31" spans="1:100" s="21" customFormat="1" ht="13" x14ac:dyDescent="0.15">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row>
    <row r="32" spans="1:100" s="21" customFormat="1" ht="13" x14ac:dyDescent="0.15">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row>
    <row r="33" spans="17:100" s="21" customFormat="1" ht="13" x14ac:dyDescent="0.15">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row>
    <row r="34" spans="17:100" s="21" customFormat="1" ht="13" x14ac:dyDescent="0.15">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row>
    <row r="35" spans="17:100" s="21" customFormat="1" ht="13" x14ac:dyDescent="0.15">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row>
    <row r="36" spans="17:100" s="21" customFormat="1" ht="13" x14ac:dyDescent="0.15">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row>
    <row r="37" spans="17:100" s="21" customFormat="1" ht="13" x14ac:dyDescent="0.15">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row>
    <row r="38" spans="17:100" s="21" customFormat="1" ht="13" x14ac:dyDescent="0.15">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row>
    <row r="39" spans="17:100" s="21" customFormat="1" ht="13" x14ac:dyDescent="0.15">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row>
    <row r="40" spans="17:100" s="21" customFormat="1" ht="13" x14ac:dyDescent="0.15">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row>
    <row r="41" spans="17:100" s="21" customFormat="1" ht="13" x14ac:dyDescent="0.15">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row>
    <row r="42" spans="17:100" s="21" customFormat="1" ht="13" x14ac:dyDescent="0.15">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row>
    <row r="43" spans="17:100" s="21" customFormat="1" ht="13" x14ac:dyDescent="0.15">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row>
    <row r="44" spans="17:100" s="21" customFormat="1" ht="13" x14ac:dyDescent="0.15">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row>
  </sheetData>
  <mergeCells count="20">
    <mergeCell ref="A1:XFD1"/>
    <mergeCell ref="A16:A19"/>
    <mergeCell ref="A20:A23"/>
    <mergeCell ref="C2:N2"/>
    <mergeCell ref="A2:A3"/>
    <mergeCell ref="B2:B3"/>
    <mergeCell ref="A4:A7"/>
    <mergeCell ref="A8:A11"/>
    <mergeCell ref="A12:A15"/>
    <mergeCell ref="O2:P2"/>
    <mergeCell ref="O4:O7"/>
    <mergeCell ref="O8:O11"/>
    <mergeCell ref="O12:O15"/>
    <mergeCell ref="O16:O19"/>
    <mergeCell ref="P4:P7"/>
    <mergeCell ref="O20:O23"/>
    <mergeCell ref="P20:P23"/>
    <mergeCell ref="P16:P19"/>
    <mergeCell ref="P12:P15"/>
    <mergeCell ref="P8:P11"/>
  </mergeCells>
  <phoneticPr fontId="8" type="noConversion"/>
  <dataValidations count="1">
    <dataValidation type="list" allowBlank="1" showInputMessage="1" showErrorMessage="1" sqref="B4 B7:B8 B11:B12 B15:B16 B19:B20 B23" xr:uid="{D5EC427A-4C30-4188-BD42-278AC7B21127}">
      <formula1>"Electricity,Gas"</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3BAC0"/>
  </sheetPr>
  <dimension ref="A1:DB39"/>
  <sheetViews>
    <sheetView showGridLines="0" zoomScaleNormal="100" workbookViewId="0">
      <selection activeCell="D17" sqref="D17"/>
    </sheetView>
  </sheetViews>
  <sheetFormatPr baseColWidth="10" defaultColWidth="8.83203125" defaultRowHeight="14" x14ac:dyDescent="0.15"/>
  <cols>
    <col min="1" max="2" width="4.5" style="18" customWidth="1"/>
    <col min="3" max="3" width="46" style="33" customWidth="1"/>
    <col min="4" max="4" width="13" style="34" customWidth="1"/>
    <col min="5" max="5" width="46.83203125" style="34" customWidth="1"/>
    <col min="6" max="6" width="95" style="42" customWidth="1"/>
    <col min="7" max="42" width="8.83203125" style="17"/>
    <col min="43" max="16384" width="8.83203125" style="18"/>
  </cols>
  <sheetData>
    <row r="1" spans="1:106" s="120" customFormat="1" ht="100" customHeight="1" x14ac:dyDescent="0.15"/>
    <row r="2" spans="1:106" s="94" customFormat="1" ht="26.5" customHeight="1" thickBot="1" x14ac:dyDescent="0.25">
      <c r="A2" s="48"/>
      <c r="B2" s="48"/>
      <c r="C2" s="51" t="s">
        <v>0</v>
      </c>
      <c r="D2" s="50" t="s">
        <v>3</v>
      </c>
      <c r="E2" s="51" t="s">
        <v>72</v>
      </c>
      <c r="F2" s="51" t="s">
        <v>17</v>
      </c>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row>
    <row r="3" spans="1:106" ht="47" customHeight="1" thickBot="1" x14ac:dyDescent="0.2">
      <c r="A3" s="119" t="s">
        <v>22</v>
      </c>
      <c r="B3" s="95"/>
      <c r="C3" s="96" t="s">
        <v>11</v>
      </c>
      <c r="D3" s="53">
        <v>15</v>
      </c>
      <c r="E3" s="16" t="s">
        <v>224</v>
      </c>
      <c r="F3" s="111" t="s">
        <v>225</v>
      </c>
    </row>
    <row r="4" spans="1:106" ht="47" customHeight="1" thickBot="1" x14ac:dyDescent="0.2">
      <c r="A4" s="119"/>
      <c r="B4" s="95"/>
      <c r="C4" s="96" t="s">
        <v>146</v>
      </c>
      <c r="D4" s="101">
        <f>VLOOKUP('Company Settings'!$C$4, 'Country Specific Settings'!A3:D208, 3, FALSE)</f>
        <v>1</v>
      </c>
      <c r="E4" s="30"/>
      <c r="F4" s="37"/>
    </row>
    <row r="5" spans="1:106" ht="50.5" customHeight="1" thickBot="1" x14ac:dyDescent="0.2">
      <c r="A5" s="97" t="s">
        <v>20</v>
      </c>
      <c r="B5" s="97"/>
      <c r="C5" s="63" t="s">
        <v>195</v>
      </c>
      <c r="D5" s="102">
        <v>0.18387000000000001</v>
      </c>
      <c r="E5" s="30"/>
      <c r="F5" s="40" t="s">
        <v>134</v>
      </c>
    </row>
    <row r="6" spans="1:106" ht="45.5" customHeight="1" thickBot="1" x14ac:dyDescent="0.2">
      <c r="A6" s="98" t="s">
        <v>19</v>
      </c>
      <c r="B6" s="98"/>
      <c r="C6" s="65" t="s">
        <v>203</v>
      </c>
      <c r="D6" s="102">
        <f>VLOOKUP('Company Settings'!$C$4, 'Country Specific Settings'!A3:D208, 4, FALSE)</f>
        <v>0.23313999999999999</v>
      </c>
      <c r="E6" s="30"/>
      <c r="F6" s="37"/>
    </row>
    <row r="7" spans="1:106" ht="18.5" customHeight="1" thickBot="1" x14ac:dyDescent="0.25">
      <c r="A7" s="116" t="s">
        <v>18</v>
      </c>
      <c r="B7" s="116" t="s">
        <v>152</v>
      </c>
      <c r="C7" s="69" t="s">
        <v>196</v>
      </c>
      <c r="D7" s="53">
        <v>0.27107999999999999</v>
      </c>
      <c r="E7" s="30" t="s">
        <v>73</v>
      </c>
      <c r="F7" s="40" t="s">
        <v>134</v>
      </c>
    </row>
    <row r="8" spans="1:106" ht="18.5" customHeight="1" thickBot="1" x14ac:dyDescent="0.25">
      <c r="A8" s="116"/>
      <c r="B8" s="116"/>
      <c r="C8" s="69" t="s">
        <v>204</v>
      </c>
      <c r="D8" s="53">
        <v>0.28051999999999999</v>
      </c>
      <c r="E8" s="30" t="s">
        <v>74</v>
      </c>
      <c r="F8" s="40" t="s">
        <v>134</v>
      </c>
    </row>
    <row r="9" spans="1:106" ht="31" customHeight="1" thickBot="1" x14ac:dyDescent="0.25">
      <c r="A9" s="116"/>
      <c r="B9" s="116"/>
      <c r="C9" s="69" t="s">
        <v>205</v>
      </c>
      <c r="D9" s="53">
        <v>0.18601000000000001</v>
      </c>
      <c r="E9" s="16" t="s">
        <v>77</v>
      </c>
      <c r="F9" s="40" t="s">
        <v>134</v>
      </c>
    </row>
    <row r="10" spans="1:106" ht="17" customHeight="1" thickBot="1" x14ac:dyDescent="0.25">
      <c r="A10" s="116"/>
      <c r="B10" s="116"/>
      <c r="C10" s="69" t="s">
        <v>206</v>
      </c>
      <c r="D10" s="53">
        <v>0.18242</v>
      </c>
      <c r="E10" s="30" t="s">
        <v>75</v>
      </c>
      <c r="F10" s="40" t="s">
        <v>134</v>
      </c>
    </row>
    <row r="11" spans="1:106" ht="17" customHeight="1" thickBot="1" x14ac:dyDescent="0.25">
      <c r="A11" s="116"/>
      <c r="B11" s="116"/>
      <c r="C11" s="69" t="s">
        <v>207</v>
      </c>
      <c r="D11" s="53">
        <v>0</v>
      </c>
      <c r="E11" s="30" t="s">
        <v>76</v>
      </c>
      <c r="F11" s="40" t="s">
        <v>134</v>
      </c>
    </row>
    <row r="12" spans="1:106" ht="18.5" customHeight="1" thickBot="1" x14ac:dyDescent="0.25">
      <c r="A12" s="116"/>
      <c r="B12" s="116"/>
      <c r="C12" s="69" t="s">
        <v>208</v>
      </c>
      <c r="D12" s="102">
        <f>0.10312*1.60934</f>
        <v>0.16595514080000001</v>
      </c>
      <c r="E12" s="30" t="s">
        <v>78</v>
      </c>
      <c r="F12" s="40" t="s">
        <v>134</v>
      </c>
    </row>
    <row r="13" spans="1:106" ht="18.5" customHeight="1" thickBot="1" x14ac:dyDescent="0.25">
      <c r="A13" s="116"/>
      <c r="B13" s="116"/>
      <c r="C13" s="69" t="s">
        <v>209</v>
      </c>
      <c r="D13" s="102">
        <f>0.31191*1.60934</f>
        <v>0.50196923940000004</v>
      </c>
      <c r="E13" s="30" t="s">
        <v>79</v>
      </c>
      <c r="F13" s="40" t="s">
        <v>134</v>
      </c>
    </row>
    <row r="14" spans="1:106" ht="18.5" customHeight="1" thickBot="1" x14ac:dyDescent="0.25">
      <c r="A14" s="116"/>
      <c r="B14" s="116"/>
      <c r="C14" s="69" t="s">
        <v>210</v>
      </c>
      <c r="D14" s="102">
        <f>0.03694*1.60934</f>
        <v>5.94490196E-2</v>
      </c>
      <c r="E14" s="30" t="s">
        <v>80</v>
      </c>
      <c r="F14" s="40" t="s">
        <v>134</v>
      </c>
    </row>
    <row r="15" spans="1:106" ht="18.5" customHeight="1" thickBot="1" x14ac:dyDescent="0.25">
      <c r="A15" s="116"/>
      <c r="B15" s="116"/>
      <c r="C15" s="69" t="s">
        <v>211</v>
      </c>
      <c r="D15" s="102">
        <f>0.0275*1.60934</f>
        <v>4.425685E-2</v>
      </c>
      <c r="E15" s="30" t="s">
        <v>81</v>
      </c>
      <c r="F15" s="40" t="s">
        <v>134</v>
      </c>
    </row>
    <row r="16" spans="1:106" ht="29" customHeight="1" thickBot="1" x14ac:dyDescent="0.25">
      <c r="A16" s="116"/>
      <c r="B16" s="116"/>
      <c r="C16" s="69" t="s">
        <v>212</v>
      </c>
      <c r="D16" s="102">
        <f>0.18181*1.60934</f>
        <v>0.29259410539999997</v>
      </c>
      <c r="E16" s="16" t="s">
        <v>82</v>
      </c>
      <c r="F16" s="40" t="s">
        <v>134</v>
      </c>
    </row>
    <row r="17" spans="1:6" ht="24.75" customHeight="1" thickBot="1" x14ac:dyDescent="0.25">
      <c r="A17" s="116"/>
      <c r="B17" s="99"/>
      <c r="C17" s="69" t="s">
        <v>213</v>
      </c>
      <c r="D17" s="53">
        <v>20.399999999999999</v>
      </c>
      <c r="E17" s="30" t="s">
        <v>83</v>
      </c>
      <c r="F17" s="40" t="s">
        <v>134</v>
      </c>
    </row>
    <row r="18" spans="1:6" ht="164.25" customHeight="1" thickBot="1" x14ac:dyDescent="0.2">
      <c r="A18" s="116"/>
      <c r="B18" s="99" t="s">
        <v>153</v>
      </c>
      <c r="C18" s="69" t="s">
        <v>214</v>
      </c>
      <c r="D18" s="101">
        <f>2.51/D4</f>
        <v>2.5099999999999998</v>
      </c>
      <c r="E18" s="16" t="s">
        <v>104</v>
      </c>
      <c r="F18" s="40" t="s">
        <v>102</v>
      </c>
    </row>
    <row r="19" spans="1:6" ht="29" thickBot="1" x14ac:dyDescent="0.2">
      <c r="A19" s="116"/>
      <c r="B19" s="116" t="s">
        <v>154</v>
      </c>
      <c r="C19" s="69" t="s">
        <v>117</v>
      </c>
      <c r="D19" s="53">
        <v>140</v>
      </c>
      <c r="E19" s="16" t="s">
        <v>123</v>
      </c>
      <c r="F19" s="40" t="s">
        <v>122</v>
      </c>
    </row>
    <row r="20" spans="1:6" ht="29" thickBot="1" x14ac:dyDescent="0.2">
      <c r="A20" s="116"/>
      <c r="B20" s="116"/>
      <c r="C20" s="69" t="s">
        <v>118</v>
      </c>
      <c r="D20" s="53">
        <v>10</v>
      </c>
      <c r="E20" s="16" t="s">
        <v>123</v>
      </c>
      <c r="F20" s="40" t="s">
        <v>122</v>
      </c>
    </row>
    <row r="21" spans="1:6" ht="15" thickBot="1" x14ac:dyDescent="0.2">
      <c r="A21" s="116"/>
      <c r="B21" s="116"/>
      <c r="C21" s="69" t="s">
        <v>119</v>
      </c>
      <c r="D21" s="53">
        <v>8</v>
      </c>
      <c r="E21" s="16" t="s">
        <v>123</v>
      </c>
      <c r="F21" s="40"/>
    </row>
    <row r="22" spans="1:6" ht="29" thickBot="1" x14ac:dyDescent="0.2">
      <c r="A22" s="116"/>
      <c r="B22" s="116"/>
      <c r="C22" s="69" t="s">
        <v>120</v>
      </c>
      <c r="D22" s="53">
        <v>5</v>
      </c>
      <c r="E22" s="16" t="s">
        <v>123</v>
      </c>
      <c r="F22" s="40" t="s">
        <v>122</v>
      </c>
    </row>
    <row r="23" spans="1:6" ht="29" thickBot="1" x14ac:dyDescent="0.2">
      <c r="A23" s="116"/>
      <c r="B23" s="116"/>
      <c r="C23" s="69" t="s">
        <v>121</v>
      </c>
      <c r="D23" s="53">
        <v>0.66</v>
      </c>
      <c r="E23" s="16" t="s">
        <v>123</v>
      </c>
      <c r="F23" s="40" t="s">
        <v>122</v>
      </c>
    </row>
    <row r="24" spans="1:6" ht="29" thickBot="1" x14ac:dyDescent="0.2">
      <c r="A24" s="116"/>
      <c r="B24" s="116"/>
      <c r="C24" s="69" t="s">
        <v>124</v>
      </c>
      <c r="D24" s="61">
        <f>((D19+D20)*'Company Settings'!C6*'Emission Settings'!D21*(1-'Company Settings'!C18))/1000</f>
        <v>278.39999999999998</v>
      </c>
      <c r="E24" s="16" t="s">
        <v>126</v>
      </c>
      <c r="F24" s="40"/>
    </row>
    <row r="25" spans="1:6" ht="29" thickBot="1" x14ac:dyDescent="0.2">
      <c r="A25" s="116"/>
      <c r="B25" s="116"/>
      <c r="C25" s="69" t="s">
        <v>125</v>
      </c>
      <c r="D25" s="61">
        <f>('Company Settings'!C3*'Company Settings'!C7)*D24</f>
        <v>13919.999999999998</v>
      </c>
      <c r="E25" s="16" t="s">
        <v>126</v>
      </c>
      <c r="F25" s="40"/>
    </row>
    <row r="26" spans="1:6" ht="31.5" customHeight="1" thickBot="1" x14ac:dyDescent="0.2">
      <c r="A26" s="116"/>
      <c r="B26" s="116"/>
      <c r="C26" s="69" t="s">
        <v>127</v>
      </c>
      <c r="D26" s="61">
        <f>D21*'Company Settings'!C6*'Company Settings'!C19*'Company Settings'!C20*'Emission Settings'!D22</f>
        <v>2320</v>
      </c>
      <c r="E26" s="16" t="s">
        <v>126</v>
      </c>
      <c r="F26" s="40"/>
    </row>
    <row r="27" spans="1:6" ht="31.5" customHeight="1" thickBot="1" x14ac:dyDescent="0.2">
      <c r="A27" s="116"/>
      <c r="B27" s="116"/>
      <c r="C27" s="69" t="s">
        <v>128</v>
      </c>
      <c r="D27" s="61">
        <f>D26*D23*'Company Settings'!C3*'Company Settings'!C7</f>
        <v>76560</v>
      </c>
      <c r="E27" s="16" t="s">
        <v>126</v>
      </c>
      <c r="F27" s="40"/>
    </row>
    <row r="28" spans="1:6" ht="32.25" customHeight="1" thickBot="1" x14ac:dyDescent="0.2">
      <c r="A28" s="116"/>
      <c r="B28" s="116" t="s">
        <v>155</v>
      </c>
      <c r="C28" s="69" t="s">
        <v>147</v>
      </c>
      <c r="D28" s="59">
        <v>0.9</v>
      </c>
      <c r="E28" s="16" t="s">
        <v>156</v>
      </c>
      <c r="F28" s="40" t="s">
        <v>122</v>
      </c>
    </row>
    <row r="29" spans="1:6" ht="32.25" customHeight="1" thickBot="1" x14ac:dyDescent="0.2">
      <c r="A29" s="116"/>
      <c r="B29" s="116"/>
      <c r="C29" s="69" t="s">
        <v>148</v>
      </c>
      <c r="D29" s="59">
        <v>0.7</v>
      </c>
      <c r="E29" s="16" t="s">
        <v>156</v>
      </c>
      <c r="F29" s="40" t="s">
        <v>122</v>
      </c>
    </row>
    <row r="30" spans="1:6" ht="32.25" customHeight="1" thickBot="1" x14ac:dyDescent="0.2">
      <c r="A30" s="116"/>
      <c r="B30" s="116"/>
      <c r="C30" s="100" t="s">
        <v>149</v>
      </c>
      <c r="D30" s="103">
        <v>0.44</v>
      </c>
      <c r="E30" s="31" t="s">
        <v>156</v>
      </c>
      <c r="F30" s="41" t="s">
        <v>122</v>
      </c>
    </row>
    <row r="31" spans="1:6" ht="32.25" customHeight="1" thickBot="1" x14ac:dyDescent="0.2">
      <c r="A31" s="116"/>
      <c r="B31" s="116"/>
      <c r="C31" s="100" t="s">
        <v>150</v>
      </c>
      <c r="D31" s="103">
        <v>0.56000000000000005</v>
      </c>
      <c r="E31" s="31" t="s">
        <v>156</v>
      </c>
      <c r="F31" s="41" t="s">
        <v>122</v>
      </c>
    </row>
    <row r="32" spans="1:6" ht="32.25" customHeight="1" thickBot="1" x14ac:dyDescent="0.2">
      <c r="A32" s="116"/>
      <c r="B32" s="116"/>
      <c r="C32" s="69" t="s">
        <v>151</v>
      </c>
      <c r="D32" s="59">
        <v>0.3</v>
      </c>
      <c r="E32" s="16" t="s">
        <v>156</v>
      </c>
      <c r="F32" s="40" t="s">
        <v>122</v>
      </c>
    </row>
    <row r="33" spans="1:6" ht="31.5" customHeight="1" thickBot="1" x14ac:dyDescent="0.2">
      <c r="A33" s="116"/>
      <c r="B33" s="116"/>
      <c r="C33" s="69" t="s">
        <v>157</v>
      </c>
      <c r="D33" s="53">
        <v>3.5</v>
      </c>
      <c r="E33" s="32"/>
      <c r="F33" s="40" t="s">
        <v>122</v>
      </c>
    </row>
    <row r="34" spans="1:6" ht="31.5" customHeight="1" thickBot="1" x14ac:dyDescent="0.2">
      <c r="A34" s="116"/>
      <c r="B34" s="116"/>
      <c r="C34" s="69" t="s">
        <v>158</v>
      </c>
      <c r="D34" s="53">
        <v>1.4</v>
      </c>
      <c r="E34" s="32"/>
      <c r="F34" s="40" t="s">
        <v>122</v>
      </c>
    </row>
    <row r="35" spans="1:6" ht="31.5" customHeight="1" thickBot="1" x14ac:dyDescent="0.2">
      <c r="A35" s="116"/>
      <c r="B35" s="116"/>
      <c r="C35" s="69" t="s">
        <v>160</v>
      </c>
      <c r="D35" s="61">
        <f>D21*'Company Settings'!C6*'Company Settings'!C21*'Company Settings'!C22*'Emission Settings'!D33</f>
        <v>0</v>
      </c>
      <c r="E35" s="32"/>
      <c r="F35" s="37"/>
    </row>
    <row r="36" spans="1:6" ht="31.5" customHeight="1" thickBot="1" x14ac:dyDescent="0.2">
      <c r="A36" s="116"/>
      <c r="B36" s="116"/>
      <c r="C36" s="69" t="s">
        <v>169</v>
      </c>
      <c r="D36" s="61">
        <f>D21*'Company Settings'!C6*'Company Settings'!C21*'Company Settings'!C22*'Emission Settings'!D34</f>
        <v>0</v>
      </c>
      <c r="E36" s="32"/>
      <c r="F36" s="37"/>
    </row>
    <row r="37" spans="1:6" ht="31.5" customHeight="1" thickBot="1" x14ac:dyDescent="0.2">
      <c r="A37" s="116"/>
      <c r="B37" s="116"/>
      <c r="C37" s="69" t="s">
        <v>167</v>
      </c>
      <c r="D37" s="61">
        <f>D35*D23*'Company Settings'!C3*'Company Settings'!C7*(1-'Company Settings'!C18)*D29</f>
        <v>0</v>
      </c>
      <c r="E37" s="32"/>
      <c r="F37" s="37"/>
    </row>
    <row r="38" spans="1:6" ht="31.5" customHeight="1" thickBot="1" x14ac:dyDescent="0.2">
      <c r="A38" s="116"/>
      <c r="B38" s="116"/>
      <c r="C38" s="69" t="s">
        <v>168</v>
      </c>
      <c r="D38" s="61">
        <f>D36*D23*'Company Settings'!C3*'Company Settings'!C7*(1-'Company Settings'!C18)*D32</f>
        <v>0</v>
      </c>
      <c r="E38" s="32"/>
      <c r="F38" s="37"/>
    </row>
    <row r="39" spans="1:6" ht="31.5" customHeight="1" thickBot="1" x14ac:dyDescent="0.2">
      <c r="A39" s="116"/>
      <c r="B39" s="116"/>
      <c r="C39" s="69" t="s">
        <v>159</v>
      </c>
      <c r="D39" s="61">
        <f>SUM(D37:D38)</f>
        <v>0</v>
      </c>
      <c r="E39" s="32"/>
      <c r="F39" s="37"/>
    </row>
  </sheetData>
  <mergeCells count="6">
    <mergeCell ref="A1:XFD1"/>
    <mergeCell ref="B7:B16"/>
    <mergeCell ref="B19:B27"/>
    <mergeCell ref="B28:B39"/>
    <mergeCell ref="A7:A39"/>
    <mergeCell ref="A3:A4"/>
  </mergeCells>
  <phoneticPr fontId="8" type="noConversion"/>
  <hyperlinks>
    <hyperlink ref="F18" r:id="rId1" xr:uid="{A2FA9C30-6B80-497C-B01C-CCA277E59D64}"/>
    <hyperlink ref="F19" r:id="rId2" xr:uid="{2E2CF8E9-C85C-446E-BD33-8A9659EB8DAA}"/>
    <hyperlink ref="F20" r:id="rId3" xr:uid="{569EC429-53C6-4156-B84E-0374AE03395C}"/>
    <hyperlink ref="F23" r:id="rId4" xr:uid="{B4E328DA-3549-4125-AC3F-B11E266D0B15}"/>
    <hyperlink ref="F28" r:id="rId5" xr:uid="{F8AF07C3-333B-4607-84B7-BAC54C843387}"/>
    <hyperlink ref="F29" r:id="rId6" xr:uid="{0ECD724B-FCDB-4E67-AFE0-0E4C7A9F899D}"/>
    <hyperlink ref="F30" r:id="rId7" xr:uid="{028A885D-3F37-4760-B26C-42910F059DF5}"/>
    <hyperlink ref="F31" r:id="rId8" xr:uid="{141DFBFD-1341-47AC-8A35-F070177EDF88}"/>
    <hyperlink ref="F32" r:id="rId9" xr:uid="{08932D80-9B58-44E7-8342-1D35B4978584}"/>
    <hyperlink ref="F33" r:id="rId10" xr:uid="{49C38E86-5448-4EFD-93ED-48BC6A937164}"/>
    <hyperlink ref="F34" r:id="rId11" xr:uid="{8939DC8C-E1D3-41F3-BB03-B1F005CE23CB}"/>
  </hyperlinks>
  <pageMargins left="0.7" right="0.7" top="0.75" bottom="0.75" header="0.3" footer="0.3"/>
  <pageSetup paperSize="9" orientation="portrait" r:id="rId12"/>
  <drawing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8C8F2-C99D-46B0-8778-60E0BF7A2152}">
  <sheetPr>
    <tabColor theme="0" tint="-0.499984740745262"/>
  </sheetPr>
  <dimension ref="A1:DR29"/>
  <sheetViews>
    <sheetView zoomScale="80" zoomScaleNormal="80" workbookViewId="0">
      <selection activeCell="I6" sqref="I6"/>
    </sheetView>
  </sheetViews>
  <sheetFormatPr baseColWidth="10" defaultColWidth="8.83203125" defaultRowHeight="15" x14ac:dyDescent="0.2"/>
  <cols>
    <col min="1" max="1" width="26.6640625" style="6" customWidth="1"/>
    <col min="2" max="2" width="13.6640625" style="6" customWidth="1"/>
    <col min="3" max="3" width="12.83203125" style="6" customWidth="1"/>
    <col min="4" max="4" width="20.5" style="5" customWidth="1"/>
    <col min="5" max="5" width="92.1640625" style="9" customWidth="1"/>
    <col min="6" max="122" width="8.83203125" style="13"/>
  </cols>
  <sheetData>
    <row r="1" spans="1:122" s="133" customFormat="1" ht="130" customHeight="1" x14ac:dyDescent="0.2"/>
    <row r="2" spans="1:122" s="2" customFormat="1" ht="39.75" customHeight="1" thickBot="1" x14ac:dyDescent="0.25">
      <c r="A2" s="1" t="s">
        <v>135</v>
      </c>
      <c r="B2" s="1" t="s">
        <v>145</v>
      </c>
      <c r="C2" s="1" t="s">
        <v>181</v>
      </c>
      <c r="D2" s="1" t="s">
        <v>138</v>
      </c>
      <c r="E2" s="8"/>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row>
    <row r="3" spans="1:122" ht="27.5" customHeight="1" thickTop="1" thickBot="1" x14ac:dyDescent="0.25">
      <c r="A3" s="3" t="s">
        <v>136</v>
      </c>
      <c r="B3" s="3"/>
      <c r="C3" s="11">
        <v>1</v>
      </c>
      <c r="D3" s="4">
        <v>0.23313999999999999</v>
      </c>
      <c r="E3" s="12" t="s">
        <v>182</v>
      </c>
    </row>
    <row r="4" spans="1:122" ht="27.5" customHeight="1" thickTop="1" thickBot="1" x14ac:dyDescent="0.25">
      <c r="A4" s="3" t="s">
        <v>139</v>
      </c>
      <c r="B4" s="3" t="e" vm="1">
        <v>#VALUE!</v>
      </c>
      <c r="C4" s="11" cm="1">
        <f t="array" ref="C4">_FV(B4,"Price")</f>
        <v>1.3113999999999999</v>
      </c>
      <c r="D4" s="4">
        <v>0.45548</v>
      </c>
      <c r="E4" s="9" t="s">
        <v>172</v>
      </c>
    </row>
    <row r="5" spans="1:122" ht="27.5" customHeight="1" thickTop="1" thickBot="1" x14ac:dyDescent="0.25">
      <c r="A5" s="3" t="s">
        <v>176</v>
      </c>
      <c r="B5" s="3" t="e" vm="2">
        <v>#VALUE!</v>
      </c>
      <c r="C5" s="11" cm="1">
        <f t="array" ref="C5">_FV(B5,"Price")</f>
        <v>1.1923999999999999</v>
      </c>
      <c r="D5" s="4">
        <v>3.8949999999999999E-2</v>
      </c>
      <c r="E5" s="9" t="s">
        <v>172</v>
      </c>
    </row>
    <row r="6" spans="1:122" ht="27.5" customHeight="1" thickTop="1" thickBot="1" x14ac:dyDescent="0.25">
      <c r="A6" s="3" t="s">
        <v>177</v>
      </c>
      <c r="B6" s="3" t="e" vm="2">
        <v>#VALUE!</v>
      </c>
      <c r="C6" s="11" cm="1">
        <f t="array" ref="C6">_FV(B6,"Price")</f>
        <v>1.1923999999999999</v>
      </c>
      <c r="D6" s="4">
        <v>0.37862000000000001</v>
      </c>
      <c r="E6" s="9" t="s">
        <v>172</v>
      </c>
    </row>
    <row r="7" spans="1:122" ht="27.5" customHeight="1" thickTop="1" thickBot="1" x14ac:dyDescent="0.25">
      <c r="A7" s="3" t="s">
        <v>179</v>
      </c>
      <c r="B7" s="3" t="e" vm="2">
        <v>#VALUE!</v>
      </c>
      <c r="C7" s="11" cm="1">
        <f t="array" ref="C7">_FV(B7,"Price")</f>
        <v>1.1923999999999999</v>
      </c>
      <c r="D7" s="4">
        <v>0.33854000000000001</v>
      </c>
      <c r="E7" s="9" t="s">
        <v>172</v>
      </c>
    </row>
    <row r="8" spans="1:122" ht="27.5" customHeight="1" thickTop="1" thickBot="1" x14ac:dyDescent="0.25">
      <c r="A8" s="3" t="s">
        <v>183</v>
      </c>
      <c r="B8" s="3" t="e" vm="2">
        <v>#VALUE!</v>
      </c>
      <c r="C8" s="11" cm="1">
        <f t="array" ref="C8">_FV(B8,"Price")</f>
        <v>1.1923999999999999</v>
      </c>
      <c r="D8" s="4">
        <v>0.45207000000000003</v>
      </c>
      <c r="E8" s="9" t="s">
        <v>172</v>
      </c>
    </row>
    <row r="9" spans="1:122" ht="27.5" customHeight="1" thickTop="1" thickBot="1" x14ac:dyDescent="0.25">
      <c r="A9" s="3" t="s">
        <v>184</v>
      </c>
      <c r="B9" s="3" t="e" vm="3">
        <v>#VALUE!</v>
      </c>
      <c r="C9" s="11" cm="1">
        <f t="array" ref="C9">_FV(B9,"Price")</f>
        <v>11.417</v>
      </c>
      <c r="D9" s="4">
        <v>1.1180000000000001E-2</v>
      </c>
      <c r="E9" s="9" t="s">
        <v>172</v>
      </c>
    </row>
    <row r="10" spans="1:122" ht="27.5" customHeight="1" thickTop="1" thickBot="1" x14ac:dyDescent="0.25">
      <c r="A10" s="3" t="s">
        <v>178</v>
      </c>
      <c r="B10" s="3" t="e" vm="2">
        <v>#VALUE!</v>
      </c>
      <c r="C10" s="11" cm="1">
        <f t="array" ref="C10">_FV(B10,"Price")</f>
        <v>1.1923999999999999</v>
      </c>
      <c r="D10" s="4">
        <v>0.22026000000000001</v>
      </c>
      <c r="E10" s="9" t="s">
        <v>172</v>
      </c>
    </row>
    <row r="11" spans="1:122" ht="27.5" customHeight="1" thickTop="1" thickBot="1" x14ac:dyDescent="0.25">
      <c r="A11" s="3" t="s">
        <v>173</v>
      </c>
      <c r="B11" s="3" t="e" vm="2">
        <v>#VALUE!</v>
      </c>
      <c r="C11" s="11" cm="1">
        <f t="array" ref="C11">_FV(B11,"Price")</f>
        <v>1.1923999999999999</v>
      </c>
      <c r="D11" s="4">
        <v>0.27500000000000002</v>
      </c>
      <c r="E11" s="9" t="s">
        <v>172</v>
      </c>
    </row>
    <row r="12" spans="1:122" ht="27.5" customHeight="1" thickTop="1" thickBot="1" x14ac:dyDescent="0.25">
      <c r="A12" s="3" t="s">
        <v>141</v>
      </c>
      <c r="B12" s="3" t="e" vm="4">
        <v>#VALUE!</v>
      </c>
      <c r="C12" s="11" cm="1">
        <f t="array" ref="C12">_FV(B12,"Price")</f>
        <v>8.3451000000000004</v>
      </c>
      <c r="D12" s="4">
        <v>0.55500000000000005</v>
      </c>
      <c r="E12" s="9" t="s">
        <v>172</v>
      </c>
    </row>
    <row r="13" spans="1:122" ht="27.5" customHeight="1" thickTop="1" thickBot="1" x14ac:dyDescent="0.25">
      <c r="A13" s="3" t="s">
        <v>186</v>
      </c>
      <c r="B13" s="3" t="e" vm="5">
        <v>#VALUE!</v>
      </c>
      <c r="C13" s="11" cm="1">
        <f t="array" ref="C13">_FV(B13,"Price")</f>
        <v>10.275600000000001</v>
      </c>
      <c r="D13" s="4">
        <v>0.81</v>
      </c>
      <c r="E13" s="9" t="s">
        <v>172</v>
      </c>
    </row>
    <row r="14" spans="1:122" ht="27.5" customHeight="1" thickTop="1" thickBot="1" x14ac:dyDescent="0.25">
      <c r="A14" s="3" t="s">
        <v>140</v>
      </c>
      <c r="B14" s="3" t="e" vm="6">
        <v>#VALUE!</v>
      </c>
      <c r="C14" s="11" cm="1">
        <f t="array" ref="C14">_FV(B14,"Price")</f>
        <v>1.7784</v>
      </c>
      <c r="D14" s="4">
        <v>0.40849999999999997</v>
      </c>
      <c r="E14" s="9" t="s">
        <v>172</v>
      </c>
    </row>
    <row r="15" spans="1:122" ht="27.5" customHeight="1" thickTop="1" thickBot="1" x14ac:dyDescent="0.25">
      <c r="A15" s="3" t="s">
        <v>174</v>
      </c>
      <c r="B15" s="3" t="e" vm="7">
        <v>#VALUE!</v>
      </c>
      <c r="C15" s="11" cm="1">
        <f t="array" ref="C15">_FV(B15,"Price")</f>
        <v>146.2867</v>
      </c>
      <c r="D15" s="4">
        <v>0.313</v>
      </c>
      <c r="E15" s="9" t="s">
        <v>172</v>
      </c>
    </row>
    <row r="16" spans="1:122" ht="27.5" customHeight="1" thickTop="1" thickBot="1" x14ac:dyDescent="0.25">
      <c r="A16" s="3" t="s">
        <v>180</v>
      </c>
      <c r="B16" s="3" t="e" vm="8">
        <v>#VALUE!</v>
      </c>
      <c r="C16" s="11" cm="1">
        <f t="array" ref="C16">_FV(B16,"Price")</f>
        <v>18825.39</v>
      </c>
      <c r="D16" s="4">
        <v>0.76100000000000001</v>
      </c>
      <c r="E16" s="9" t="s">
        <v>172</v>
      </c>
    </row>
    <row r="17" spans="1:5" ht="27.5" customHeight="1" thickTop="1" thickBot="1" x14ac:dyDescent="0.25">
      <c r="A17" s="3" t="s">
        <v>189</v>
      </c>
      <c r="B17" s="3" t="e" vm="9">
        <v>#VALUE!</v>
      </c>
      <c r="C17" s="11" cm="1">
        <f t="array" ref="C17">_FV(B17,"Price")</f>
        <v>4858</v>
      </c>
      <c r="D17" s="4">
        <v>0.32100000000000001</v>
      </c>
      <c r="E17" s="9" t="s">
        <v>188</v>
      </c>
    </row>
    <row r="18" spans="1:5" ht="27.5" customHeight="1" thickTop="1" thickBot="1" x14ac:dyDescent="0.25">
      <c r="A18" s="3" t="s">
        <v>175</v>
      </c>
      <c r="B18" s="3" t="e" vm="10">
        <v>#VALUE!</v>
      </c>
      <c r="C18" s="11" cm="1">
        <f t="array" ref="C18">_FV(B18,"Price")</f>
        <v>25.8842</v>
      </c>
      <c r="D18" s="4">
        <v>0.44900000000000001</v>
      </c>
      <c r="E18" s="9" t="s">
        <v>172</v>
      </c>
    </row>
    <row r="19" spans="1:5" ht="27.5" customHeight="1" thickTop="1" thickBot="1" x14ac:dyDescent="0.25">
      <c r="A19" s="3" t="s">
        <v>185</v>
      </c>
      <c r="B19" s="3" t="e" vm="11">
        <v>#VALUE!</v>
      </c>
      <c r="C19" s="11" cm="1">
        <f t="array" ref="C19">_FV(B19,"Price")</f>
        <v>4.8170000000000002</v>
      </c>
      <c r="D19" s="4">
        <v>0.42580000000000001</v>
      </c>
      <c r="E19" s="9" t="s">
        <v>172</v>
      </c>
    </row>
    <row r="20" spans="1:5" ht="27.5" customHeight="1" thickTop="1" thickBot="1" x14ac:dyDescent="0.25">
      <c r="A20" s="3" t="s">
        <v>190</v>
      </c>
      <c r="B20" s="3" t="e" vm="12">
        <v>#VALUE!</v>
      </c>
      <c r="C20" s="11" cm="1">
        <f t="array" ref="C20">_FV(B20,"Price")</f>
        <v>150.834</v>
      </c>
      <c r="D20" s="4">
        <v>0.58299999999999996</v>
      </c>
      <c r="E20" s="9" t="s">
        <v>188</v>
      </c>
    </row>
    <row r="21" spans="1:5" ht="27.5" customHeight="1" thickTop="1" thickBot="1" x14ac:dyDescent="0.25">
      <c r="A21" s="3" t="s">
        <v>187</v>
      </c>
      <c r="B21" s="3" t="e" vm="13">
        <v>#VALUE!</v>
      </c>
      <c r="C21" s="11" cm="1">
        <f t="array" ref="C21">_FV(B21,"Price")</f>
        <v>544.51949999999999</v>
      </c>
      <c r="D21" s="4">
        <v>0.57299999999999995</v>
      </c>
      <c r="E21" s="9" t="s">
        <v>188</v>
      </c>
    </row>
    <row r="22" spans="1:5" ht="27.5" customHeight="1" thickTop="1" thickBot="1" x14ac:dyDescent="0.25">
      <c r="A22" s="3" t="s">
        <v>142</v>
      </c>
      <c r="B22" s="3"/>
      <c r="C22" s="11">
        <v>1</v>
      </c>
      <c r="D22" s="4">
        <v>0.47499999999999998</v>
      </c>
      <c r="E22" s="9" t="s">
        <v>172</v>
      </c>
    </row>
    <row r="23" spans="1:5" ht="16" thickTop="1" x14ac:dyDescent="0.2"/>
    <row r="29" spans="1:5" x14ac:dyDescent="0.2">
      <c r="E29" s="10"/>
    </row>
  </sheetData>
  <autoFilter ref="A2:E22" xr:uid="{C6D8C8F2-C99D-46B0-8778-60E0BF7A2152}">
    <sortState xmlns:xlrd2="http://schemas.microsoft.com/office/spreadsheetml/2017/richdata2" ref="A3:E22">
      <sortCondition ref="A2:A22"/>
    </sortState>
  </autoFilter>
  <mergeCells count="1">
    <mergeCell ref="A1:XFD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E1A4159AB7F24FB586D825A68AFB52" ma:contentTypeVersion="13" ma:contentTypeDescription="Create a new document." ma:contentTypeScope="" ma:versionID="940cef7b8fc7384fa88e1a657622dc3c">
  <xsd:schema xmlns:xsd="http://www.w3.org/2001/XMLSchema" xmlns:xs="http://www.w3.org/2001/XMLSchema" xmlns:p="http://schemas.microsoft.com/office/2006/metadata/properties" xmlns:ns2="a8fe21a8-386c-4550-9c99-55059e4c9415" xmlns:ns3="2c083e81-d82c-421c-9b82-11f9b27fe84c" targetNamespace="http://schemas.microsoft.com/office/2006/metadata/properties" ma:root="true" ma:fieldsID="920de0b2f8bab332f47b66e41c0555df" ns2:_="" ns3:_="">
    <xsd:import namespace="a8fe21a8-386c-4550-9c99-55059e4c9415"/>
    <xsd:import namespace="2c083e81-d82c-421c-9b82-11f9b27fe8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fe21a8-386c-4550-9c99-55059e4c94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083e81-d82c-421c-9b82-11f9b27fe84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AA61CF-DA25-4F06-B1C0-998070419943}">
  <ds:schemaRefs>
    <ds:schemaRef ds:uri="http://schemas.microsoft.com/sharepoint/v3/contenttype/forms"/>
  </ds:schemaRefs>
</ds:datastoreItem>
</file>

<file path=customXml/itemProps2.xml><?xml version="1.0" encoding="utf-8"?>
<ds:datastoreItem xmlns:ds="http://schemas.openxmlformats.org/officeDocument/2006/customXml" ds:itemID="{37E804AC-5EE7-40FC-96F0-059DFFC42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fe21a8-386c-4550-9c99-55059e4c9415"/>
    <ds:schemaRef ds:uri="2c083e81-d82c-421c-9b82-11f9b27fe8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086B31-B92F-4983-9F77-1A666088D6F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Company Settings</vt:lpstr>
      <vt:lpstr>Carbon Footprint </vt:lpstr>
      <vt:lpstr>Gas &amp; Electricity (Advanced)</vt:lpstr>
      <vt:lpstr>Emission Settings</vt:lpstr>
      <vt:lpstr>Country Specific Settings</vt:lpstr>
      <vt:lpstr>Countries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2022-04-05T14:32:28Z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0x010100B0E1A4159AB7F24FB586D825A68AFB52</vt:lpwstr>
  </property>
</Properties>
</file>